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Mis Documentos\Documents\FUNDACION CLUB TENNIS\AÑO 2022\INFORMES FINANCIEROS 2022\"/>
    </mc:Choice>
  </mc:AlternateContent>
  <xr:revisionPtr revIDLastSave="0" documentId="13_ncr:1_{E8A83B13-7C54-4ECB-95EF-3D9AECFF05C9}" xr6:coauthVersionLast="47" xr6:coauthVersionMax="47" xr10:uidLastSave="{00000000-0000-0000-0000-000000000000}"/>
  <bookViews>
    <workbookView xWindow="-110" yWindow="-110" windowWidth="19420" windowHeight="11020" tabRatio="924" firstSheet="3" activeTab="11" xr2:uid="{00000000-000D-0000-FFFF-FFFF00000000}"/>
  </bookViews>
  <sheets>
    <sheet name="ENERO" sheetId="35" r:id="rId1"/>
    <sheet name="FEBRERO" sheetId="36" r:id="rId2"/>
    <sheet name="MARZO" sheetId="37" r:id="rId3"/>
    <sheet name="ABR" sheetId="39" r:id="rId4"/>
    <sheet name="MAYO" sheetId="40" r:id="rId5"/>
    <sheet name="JUNIO" sheetId="41" r:id="rId6"/>
    <sheet name="JULIO" sheetId="46" r:id="rId7"/>
    <sheet name="AGTO" sheetId="47" r:id="rId8"/>
    <sheet name="SEPT" sheetId="48" r:id="rId9"/>
    <sheet name="OCT" sheetId="52" r:id="rId10"/>
    <sheet name="NOV" sheetId="53" r:id="rId11"/>
    <sheet name="DIC" sheetId="54" r:id="rId12"/>
    <sheet name="AUXILIOS EDUCAT 2022" sheetId="58" r:id="rId13"/>
    <sheet name="GASTOSNAVIDAD2022" sheetId="59" r:id="rId14"/>
    <sheet name="BONOCUMPLEAÑEROSOCTYNOV" sheetId="55" r:id="rId15"/>
    <sheet name="BONOCUMPLEAÑERODIC" sheetId="56" r:id="rId16"/>
    <sheet name="AUXEDUCATIVOSNOV" sheetId="57" r:id="rId17"/>
    <sheet name="BONOCUMPLEAÑEROAGTOYSEPT" sheetId="49" r:id="rId18"/>
    <sheet name="AUXEDUCATIVOAGTO" sheetId="51" r:id="rId19"/>
    <sheet name="BONOSGANADORESFUTBOLSEPT" sheetId="50" r:id="rId20"/>
    <sheet name="AUXEDUCATIVOSMAYO" sheetId="43" r:id="rId21"/>
    <sheet name="BONOCUMPLEABRMAYO" sheetId="42" r:id="rId22"/>
    <sheet name="BONOSMERCADOJUNTORNEOGOLF" sheetId="45" r:id="rId23"/>
    <sheet name="BONOCUMPLEAÑJUNYJUL" sheetId="44" r:id="rId24"/>
    <sheet name="Bonoscumpleene" sheetId="2" r:id="rId25"/>
    <sheet name="Auxeducene" sheetId="38" r:id="rId26"/>
    <sheet name="Bonoscumplefeb-mar" sheetId="3" r:id="rId27"/>
  </sheets>
  <definedNames>
    <definedName name="_xlnm.Print_Area" localSheetId="3">ABR!$A$1:$D$77</definedName>
    <definedName name="_xlnm.Print_Area" localSheetId="7">AGTO!$A$1:$D$66</definedName>
    <definedName name="_xlnm.Print_Area" localSheetId="11">DIC!$A$1:$D$78</definedName>
    <definedName name="_xlnm.Print_Area" localSheetId="6">JULIO!$B$1:$E$69</definedName>
    <definedName name="_xlnm.Print_Area" localSheetId="5">JUNIO!$A$1:$D$75</definedName>
    <definedName name="_xlnm.Print_Area" localSheetId="4">MAYO!$A$1:$D$69</definedName>
    <definedName name="_xlnm.Print_Area" localSheetId="10">NOV!$A$1:$D$102</definedName>
    <definedName name="_xlnm.Print_Area" localSheetId="9">OCT!$A$1:$D$69</definedName>
    <definedName name="_xlnm.Print_Area" localSheetId="8">SEPT!$A$1:$D$76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59" l="1"/>
  <c r="E7" i="59"/>
  <c r="E8" i="59" s="1"/>
  <c r="G106" i="58"/>
  <c r="D98" i="58"/>
  <c r="D90" i="58"/>
  <c r="E89" i="58"/>
  <c r="E88" i="58"/>
  <c r="E87" i="58"/>
  <c r="E86" i="58"/>
  <c r="E85" i="58"/>
  <c r="E90" i="58" s="1"/>
  <c r="E82" i="58"/>
  <c r="E76" i="58"/>
  <c r="E78" i="58" s="1"/>
  <c r="D72" i="58"/>
  <c r="E71" i="58"/>
  <c r="E70" i="58"/>
  <c r="E69" i="58"/>
  <c r="E68" i="58"/>
  <c r="E67" i="58"/>
  <c r="E72" i="58" s="1"/>
  <c r="D56" i="58"/>
  <c r="E55" i="58"/>
  <c r="E54" i="58"/>
  <c r="E53" i="58"/>
  <c r="E52" i="58"/>
  <c r="E51" i="58"/>
  <c r="E50" i="58"/>
  <c r="E49" i="58"/>
  <c r="E48" i="58"/>
  <c r="E47" i="58"/>
  <c r="E56" i="58" s="1"/>
  <c r="E41" i="58"/>
  <c r="E43" i="58" s="1"/>
  <c r="E38" i="58"/>
  <c r="E35" i="58"/>
  <c r="D35" i="58"/>
  <c r="E28" i="58"/>
  <c r="E27" i="58"/>
  <c r="E29" i="58" s="1"/>
  <c r="D24" i="58"/>
  <c r="E24" i="58" s="1"/>
  <c r="E23" i="58"/>
  <c r="E22" i="58"/>
  <c r="E19" i="58"/>
  <c r="D10" i="58"/>
  <c r="F9" i="58"/>
  <c r="E8" i="58"/>
  <c r="E10" i="58" s="1"/>
  <c r="F7" i="58"/>
  <c r="G97" i="58" l="1"/>
  <c r="E60" i="58"/>
  <c r="F8" i="58"/>
  <c r="G13" i="56" l="1"/>
  <c r="F20" i="55"/>
  <c r="F13" i="55"/>
  <c r="D5" i="54"/>
  <c r="B73" i="54"/>
  <c r="D65" i="54"/>
  <c r="D48" i="54"/>
  <c r="D43" i="54"/>
  <c r="D69" i="54" s="1"/>
  <c r="D11" i="54"/>
  <c r="D6" i="54" s="1"/>
  <c r="D70" i="54" s="1"/>
  <c r="D92" i="53"/>
  <c r="D5" i="53"/>
  <c r="B96" i="53"/>
  <c r="D88" i="53"/>
  <c r="D73" i="53"/>
  <c r="D68" i="53"/>
  <c r="D13" i="53"/>
  <c r="D6" i="53" s="1"/>
  <c r="D67" i="54" l="1"/>
  <c r="D16" i="54"/>
  <c r="D93" i="53"/>
  <c r="D20" i="53"/>
  <c r="D90" i="53"/>
  <c r="D5" i="52" l="1"/>
  <c r="B63" i="52"/>
  <c r="D55" i="52"/>
  <c r="D47" i="52"/>
  <c r="D42" i="52"/>
  <c r="D59" i="52" s="1"/>
  <c r="D11" i="52"/>
  <c r="D6" i="52" s="1"/>
  <c r="D60" i="52" s="1"/>
  <c r="D12" i="50"/>
  <c r="D57" i="52" l="1"/>
  <c r="D16" i="52"/>
  <c r="F24" i="49"/>
  <c r="F14" i="49"/>
  <c r="B70" i="48" l="1"/>
  <c r="D62" i="48"/>
  <c r="D51" i="48"/>
  <c r="D46" i="48"/>
  <c r="D11" i="48"/>
  <c r="D6" i="48" s="1"/>
  <c r="D38" i="47"/>
  <c r="B60" i="47"/>
  <c r="D52" i="47"/>
  <c r="D43" i="47"/>
  <c r="D11" i="47"/>
  <c r="D6" i="47"/>
  <c r="D16" i="48" l="1"/>
  <c r="D16" i="47"/>
  <c r="C63" i="46" l="1"/>
  <c r="E55" i="46"/>
  <c r="E46" i="46"/>
  <c r="E41" i="46"/>
  <c r="E12" i="46"/>
  <c r="E6" i="46"/>
  <c r="E17" i="46" l="1"/>
  <c r="D25" i="45"/>
  <c r="D12" i="45"/>
  <c r="F22" i="44" l="1"/>
  <c r="F13" i="44"/>
  <c r="D42" i="43" l="1"/>
  <c r="E41" i="43"/>
  <c r="E40" i="43"/>
  <c r="E39" i="43"/>
  <c r="E38" i="43"/>
  <c r="E37" i="43"/>
  <c r="E36" i="43"/>
  <c r="E35" i="43"/>
  <c r="E34" i="43"/>
  <c r="E33" i="43"/>
  <c r="E27" i="43"/>
  <c r="E29" i="43" s="1"/>
  <c r="E24" i="43"/>
  <c r="D21" i="43"/>
  <c r="E14" i="43"/>
  <c r="E13" i="43"/>
  <c r="D10" i="43"/>
  <c r="E10" i="43" s="1"/>
  <c r="E9" i="43"/>
  <c r="E8" i="43"/>
  <c r="E5" i="43"/>
  <c r="E15" i="43" l="1"/>
  <c r="E42" i="43"/>
  <c r="E45" i="43" s="1"/>
  <c r="F47" i="43" s="1"/>
  <c r="F45" i="43"/>
  <c r="F46" i="43" s="1"/>
  <c r="F30" i="42" l="1"/>
  <c r="F15" i="42"/>
  <c r="D61" i="41" l="1"/>
  <c r="D47" i="41"/>
  <c r="D52" i="41"/>
  <c r="B69" i="41"/>
  <c r="D12" i="41"/>
  <c r="D6" i="41" s="1"/>
  <c r="D55" i="40"/>
  <c r="B63" i="40"/>
  <c r="D45" i="40"/>
  <c r="D40" i="40"/>
  <c r="D12" i="40"/>
  <c r="D6" i="40" s="1"/>
  <c r="D48" i="39"/>
  <c r="D17" i="40" l="1"/>
  <c r="D17" i="41"/>
  <c r="B71" i="39"/>
  <c r="D63" i="39"/>
  <c r="D53" i="39"/>
  <c r="D12" i="39"/>
  <c r="D6" i="39" s="1"/>
  <c r="D17" i="39" l="1"/>
  <c r="G47" i="35"/>
  <c r="F9" i="38"/>
  <c r="F7" i="38"/>
  <c r="D10" i="38"/>
  <c r="E8" i="38"/>
  <c r="E10" i="38" s="1"/>
  <c r="F8" i="38" l="1"/>
  <c r="F26" i="3"/>
  <c r="F14" i="3"/>
  <c r="F28" i="3" s="1"/>
  <c r="G10" i="2" l="1"/>
  <c r="B75" i="37" l="1"/>
  <c r="D67" i="37"/>
  <c r="D53" i="37"/>
  <c r="D48" i="37"/>
  <c r="D12" i="37"/>
  <c r="D6" i="37" s="1"/>
  <c r="D41" i="36"/>
  <c r="D17" i="37" l="1"/>
  <c r="B60" i="36" l="1"/>
  <c r="D52" i="36"/>
  <c r="D46" i="36"/>
  <c r="D12" i="36"/>
  <c r="D6" i="36" s="1"/>
  <c r="B44" i="35"/>
  <c r="D36" i="35"/>
  <c r="D26" i="35"/>
  <c r="D21" i="35"/>
  <c r="D12" i="35"/>
  <c r="D6" i="35" s="1"/>
  <c r="D40" i="35" l="1"/>
  <c r="D56" i="36" s="1"/>
  <c r="D38" i="35"/>
  <c r="D5" i="36" s="1"/>
  <c r="D54" i="36" s="1"/>
  <c r="D5" i="37" s="1"/>
  <c r="D69" i="37" s="1"/>
  <c r="D5" i="39" s="1"/>
  <c r="D65" i="39" s="1"/>
  <c r="D5" i="40" s="1"/>
  <c r="D57" i="40" s="1"/>
  <c r="D5" i="41" s="1"/>
  <c r="D63" i="41" s="1"/>
  <c r="E5" i="46" s="1"/>
  <c r="E57" i="46" s="1"/>
  <c r="D5" i="47" s="1"/>
  <c r="D54" i="47" s="1"/>
  <c r="D5" i="48" s="1"/>
  <c r="D64" i="48" s="1"/>
  <c r="D41" i="35"/>
  <c r="D57" i="36" s="1"/>
  <c r="D72" i="37" s="1"/>
  <c r="D68" i="39" s="1"/>
  <c r="D60" i="40" s="1"/>
  <c r="D66" i="41" s="1"/>
  <c r="E60" i="46" s="1"/>
  <c r="D57" i="47" s="1"/>
  <c r="D67" i="48" s="1"/>
  <c r="D16" i="36"/>
  <c r="D16" i="35"/>
  <c r="G40" i="35" l="1"/>
  <c r="G42" i="35" s="1"/>
  <c r="D71" i="37"/>
  <c r="D67" i="39" s="1"/>
  <c r="D59" i="40" s="1"/>
  <c r="D65" i="41" s="1"/>
  <c r="E59" i="46" s="1"/>
  <c r="D56" i="47" s="1"/>
  <c r="D66" i="4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</author>
  </authors>
  <commentList>
    <comment ref="D3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pc
RETIRO POR $643.700
-REEMBOLSO CAJA MENOR $493.700
-RETIRO PARA BONOS CUMPLEAÑEROS $ 150.000</t>
        </r>
      </text>
    </comment>
    <comment ref="D3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RETIRO POR $2.501.000
-AUXILIOS EDUCATIVOS $1.501.000
-SERV SECRETARIALES DIC ERIKA BASTOS $1.000.000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</author>
  </authors>
  <commentList>
    <comment ref="D5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RETIRO POR $1.166.394
-HONORARIOS REV FISCAL $200.000
-HONORARIOS CONTABLES $400.000
-GASTOS EN CAMARA Y ALCALDIA REGISTRO ACTA NOMBRAMIENTOS $566.394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</author>
  </authors>
  <commentList>
    <comment ref="D5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RETIRO POR $1.800.000
-HONORARIOS REV FISCAL $600.000
-HONORARIOS CONTABLES $1.200.000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</author>
  </authors>
  <commentList>
    <comment ref="D5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pc1:</t>
        </r>
        <r>
          <rPr>
            <sz val="9"/>
            <color indexed="81"/>
            <rFont val="Tahoma"/>
            <family val="2"/>
          </rPr>
          <t xml:space="preserve">
EL RETIRO FUE POR $1.367.400
-AUXILIOS EDUCATIVOS $1.145.000
-REEMBOLSO CAJA MENOR $ 222.400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</author>
  </authors>
  <commentList>
    <comment ref="E5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RETIRO POR $1.800.000
-HONORARIOS REV FISCAL $600.000
-HONORARIOS CONTABLES $1.200.000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pc1</author>
  </authors>
  <commentList>
    <comment ref="D52" authorId="0" shapeId="0" xr:uid="{255D25D6-6524-4B30-A2C6-2506CF66AFB9}">
      <text>
        <r>
          <rPr>
            <b/>
            <sz val="9"/>
            <color indexed="81"/>
            <rFont val="Tahoma"/>
            <family val="2"/>
          </rPr>
          <t>RETIRO POR $1.800.000
-HONORARIOS REV FISCAL $600.000
-HONORARIOS CONTABLES $1.200.000</t>
        </r>
      </text>
    </comment>
  </commentList>
</comments>
</file>

<file path=xl/sharedStrings.xml><?xml version="1.0" encoding="utf-8"?>
<sst xmlns="http://schemas.openxmlformats.org/spreadsheetml/2006/main" count="1934" uniqueCount="766">
  <si>
    <t>FUNDACION DE ASISTENCIA SOCIAL TENNIS GOLF CLUB</t>
  </si>
  <si>
    <t>NIT 807.006.813-6</t>
  </si>
  <si>
    <t>Ingresos del mes</t>
  </si>
  <si>
    <t>Detalle de ingresos</t>
  </si>
  <si>
    <t>TOTAL INGRESOS</t>
  </si>
  <si>
    <t>Movimiento de la Caja General y Menor</t>
  </si>
  <si>
    <t>Se giro cheque para la Caja Menor</t>
  </si>
  <si>
    <t>Egresos o salidas del período ver relación adjunta</t>
  </si>
  <si>
    <t>Egresos de la Caja Menor</t>
  </si>
  <si>
    <t>FECHA</t>
  </si>
  <si>
    <t>TERCERO</t>
  </si>
  <si>
    <t>DETALLE</t>
  </si>
  <si>
    <t>VALOR</t>
  </si>
  <si>
    <t>TOTAL EGRESOS CAJA MENOR</t>
  </si>
  <si>
    <t>Egresos de la Caja General</t>
  </si>
  <si>
    <t xml:space="preserve">TOTAL EGRESOS EN EFECTIVO </t>
  </si>
  <si>
    <t>Egresos de Bancos</t>
  </si>
  <si>
    <t>Erika Roxana Basto</t>
  </si>
  <si>
    <t>Reembolso Caja Menor</t>
  </si>
  <si>
    <t>Dian</t>
  </si>
  <si>
    <t>Davivienda</t>
  </si>
  <si>
    <t>TOTAL EGRESOS POR BANCOS</t>
  </si>
  <si>
    <t>Saldo final del efectivo</t>
  </si>
  <si>
    <t xml:space="preserve">Saldo final de bancos </t>
  </si>
  <si>
    <t>B.BOGOTA</t>
  </si>
  <si>
    <t>B.DAVIVIENDA</t>
  </si>
  <si>
    <t>TOTAL</t>
  </si>
  <si>
    <t>RESUMEN DE LA CAJA</t>
  </si>
  <si>
    <t>Caja General</t>
  </si>
  <si>
    <t>Caja Menor</t>
  </si>
  <si>
    <t>Elaboro</t>
  </si>
  <si>
    <t>Gastos Bancarios mes de Enero</t>
  </si>
  <si>
    <t>NOMBRE</t>
  </si>
  <si>
    <t>APELLIDO</t>
  </si>
  <si>
    <t>DOCUMENTO</t>
  </si>
  <si>
    <t>CADDIE</t>
  </si>
  <si>
    <t>OBSERVACIÓN</t>
  </si>
  <si>
    <t xml:space="preserve">VALOR DEL BONO </t>
  </si>
  <si>
    <t>FIRMA</t>
  </si>
  <si>
    <t>Tenis</t>
  </si>
  <si>
    <t>Golf</t>
  </si>
  <si>
    <t>Total:</t>
  </si>
  <si>
    <t>#</t>
  </si>
  <si>
    <t>Gastos Bancarios mes de Febrero</t>
  </si>
  <si>
    <t>Heidy Milena Salazar Trujillo</t>
  </si>
  <si>
    <t>Gastos Bancarios mes de Marzo</t>
  </si>
  <si>
    <t>Charcuteria Bellavista</t>
  </si>
  <si>
    <t xml:space="preserve">DOCUMENTO </t>
  </si>
  <si>
    <t xml:space="preserve">VALOR </t>
  </si>
  <si>
    <t xml:space="preserve">NOMBRE </t>
  </si>
  <si>
    <t xml:space="preserve">CANTIDAD </t>
  </si>
  <si>
    <t xml:space="preserve">Heidy Milena Salazar Trujillo </t>
  </si>
  <si>
    <t>Javier Casanova Pradilla</t>
  </si>
  <si>
    <t xml:space="preserve">Charcuteria Bellavista </t>
  </si>
  <si>
    <t xml:space="preserve">Golf </t>
  </si>
  <si>
    <t>Papeleria y Variedades Matilup</t>
  </si>
  <si>
    <t>Iris Guadalupe Sanchez</t>
  </si>
  <si>
    <t>Jaime Alberto Corredor</t>
  </si>
  <si>
    <t>GOLF</t>
  </si>
  <si>
    <t>HENSY LEAL</t>
  </si>
  <si>
    <t>FLUJO DE CAJA CON CORTE 31 DE ENERO DE 2022</t>
  </si>
  <si>
    <t>Koba Colombia SAS</t>
  </si>
  <si>
    <t xml:space="preserve">Compra de 3 bonos de mercado de $50.000 cada uno- cumpleañeros caddies del mes Enero </t>
  </si>
  <si>
    <t xml:space="preserve">Auxilios educativos caddies -Ver anexo </t>
  </si>
  <si>
    <t>Cancelación Servicios secretariales Diciembre</t>
  </si>
  <si>
    <t>Cancelación Retención en la fuente mes de Diciembre</t>
  </si>
  <si>
    <t>SALDO FINAL EFECTIVO Y BANCOS A ENERO 31/2022</t>
  </si>
  <si>
    <t>Aportes Socios Club Diciembre /21 (Transferencia Davivienda)</t>
  </si>
  <si>
    <t>Deposito Rendimientos Financieros CDT Banco Bogotá- corte a Dic 27/2021 a Marzo 25 de 2022</t>
  </si>
  <si>
    <t>FLUJO DE CAJA CON CORTE 28 DE FEBRERO DE 2022</t>
  </si>
  <si>
    <t>Aportes Socios Club Enero 2022 (Transferencia Davivienda)</t>
  </si>
  <si>
    <t xml:space="preserve">Laura Correal Zuñiga </t>
  </si>
  <si>
    <t>Parqueadero mes de diciembre.</t>
  </si>
  <si>
    <t>Jonathan Herrera</t>
  </si>
  <si>
    <t>Domicilio para recoger refrigerios en navas inversiones SAS</t>
  </si>
  <si>
    <t>Jonathan Gomez</t>
  </si>
  <si>
    <t xml:space="preserve">Compra de repuesto para arreglar la nevera </t>
  </si>
  <si>
    <t>Compra de bolsas para Sandwich, 2 paquetes de recibos de egresos y 2 tiras de vasos para el agua.</t>
  </si>
  <si>
    <t>Andrea del Pilar Morales</t>
  </si>
  <si>
    <t>Compra de 1 kilo de salsa tartara para refrigerio de caddies</t>
  </si>
  <si>
    <t>Compra de 4 gaseosas cocacola reunión inicio de año con los caddies de Tenis  y Golf.</t>
  </si>
  <si>
    <t xml:space="preserve">Compra de 70 pasteles refrigerio caddie de Tenia y Golf </t>
  </si>
  <si>
    <t xml:space="preserve">Transporte para recoger </t>
  </si>
  <si>
    <t>Koba Colombia SAS Tiendas D1.</t>
  </si>
  <si>
    <t>Compra de utiles de aseo: Blnaqueador en crema, Limpiador de manzana y canela, gel antibacterial, Alcohol y Bolsa plastica.</t>
  </si>
  <si>
    <t>Compra de 15 pasteles refrigerio caddies de tenis</t>
  </si>
  <si>
    <t>Supermercado Baruc</t>
  </si>
  <si>
    <t>Compra de limpiador caramelo pequeño, queso crema.</t>
  </si>
  <si>
    <t>Mini Abastos Esneider</t>
  </si>
  <si>
    <t>Compra de 3 vas de canela olor y paquete de galletas.</t>
  </si>
  <si>
    <t>Javinson Bonilla</t>
  </si>
  <si>
    <t>Tranporte para entregar pendon del logo de la Fundación.</t>
  </si>
  <si>
    <t>Virtual Copias / Janneth Zulay Cristiano Nuñez</t>
  </si>
  <si>
    <t xml:space="preserve">Elaboración del pendon </t>
  </si>
  <si>
    <t>Compra de paquete de servilletas y bolsas para sandwich.</t>
  </si>
  <si>
    <t xml:space="preserve"> 28/01/2022</t>
  </si>
  <si>
    <t>Compra de salsa tartara y 2 tiras de vasos</t>
  </si>
  <si>
    <t>Compra de 1 torta ramo</t>
  </si>
  <si>
    <t xml:space="preserve">Transporte para entregar la Az a revisora fiscal. </t>
  </si>
  <si>
    <t>Transporte para recoger refrigerios</t>
  </si>
  <si>
    <t>Compra de caja de lapiceros, caja de lapiz, resaltador y taco de colores</t>
  </si>
  <si>
    <t>Zona de Servicios Tecnicos &amp; Recargas</t>
  </si>
  <si>
    <t xml:space="preserve">Compra de una memoria Kinstong </t>
  </si>
  <si>
    <t>SALDO FINAL EFECTIVO Y BANCOS A FEBRERO 28/2022</t>
  </si>
  <si>
    <t>FLUJO DE CAJA CON CORTE 31 DE MARZO DE 2022</t>
  </si>
  <si>
    <t>Aportes Socios Club Febrero 2022 (Transferencia Davivienda)</t>
  </si>
  <si>
    <t>Erika Basto / Claro</t>
  </si>
  <si>
    <t xml:space="preserve">Ayuda para pagar plan del telefono mes de Enero </t>
  </si>
  <si>
    <t>Panaderia la Bannett</t>
  </si>
  <si>
    <t>Compra de 70 Roscones</t>
  </si>
  <si>
    <t>Zona de Servicios Técnicos y recargas</t>
  </si>
  <si>
    <t xml:space="preserve">Auxilio para el arreglo del portatil secretaria de la Fundación Erika Basto </t>
  </si>
  <si>
    <t>Compra de 2 resmas, 2 cajas de clip y 1 caja de grapas</t>
  </si>
  <si>
    <t xml:space="preserve">Transporte para recoger refrigerios en la mejor </t>
  </si>
  <si>
    <t>Almacenes Éxito S.A.</t>
  </si>
  <si>
    <t>Compra de Gaseosa para refrigerio de los caddies de Tenis</t>
  </si>
  <si>
    <t xml:space="preserve">Compra de 15 pasteles para refrigerio de caddie de Tenis </t>
  </si>
  <si>
    <t xml:space="preserve">Camara de Comercio Cúcuta  </t>
  </si>
  <si>
    <t xml:space="preserve">Compra de certificado </t>
  </si>
  <si>
    <t xml:space="preserve">Transporte para comprar Certificado camara de comercio  </t>
  </si>
  <si>
    <t>Compra de 70 croisant</t>
  </si>
  <si>
    <t xml:space="preserve">Miniabastos Esneider </t>
  </si>
  <si>
    <t>Compra de 2 paquetes de galletas Club Social</t>
  </si>
  <si>
    <t xml:space="preserve">Compra de café sello rojo para insumo de la oficina </t>
  </si>
  <si>
    <t>Compra de 2 ponques bimbo para refrigerio de los caddies</t>
  </si>
  <si>
    <t xml:space="preserve">Ayuda para pagar plan del telefono mes de Febrero </t>
  </si>
  <si>
    <t>Ana Cecilia Castro</t>
  </si>
  <si>
    <t>Compra de 1 gaseosa y vasos 7onzas para refrigerio de los caddies de Tenis.</t>
  </si>
  <si>
    <t>Compra de 45 pasteles para refrigerio de caddies de Tenis y Golf</t>
  </si>
  <si>
    <t xml:space="preserve">Compra de 2 gaseosa para refrigerios de caddies de Tenis y de Golf </t>
  </si>
  <si>
    <t xml:space="preserve">Compra de 2 ponques bimbo </t>
  </si>
  <si>
    <t>Comp'ra de insumos para refrigerio caddies de Tenos:   pan tajado, jamon, queso, salsa y jugo hit.</t>
  </si>
  <si>
    <t>Compra de 1 paquete de bolsas de papel y servilletas para entregar refrigerios para el torneo.</t>
  </si>
  <si>
    <t xml:space="preserve">Wix.com </t>
  </si>
  <si>
    <t xml:space="preserve">Pago del dominio pagina web </t>
  </si>
  <si>
    <t xml:space="preserve">Panaderia la Bannet </t>
  </si>
  <si>
    <t xml:space="preserve">Compra de 90 croissant para refrigerios de caddies de Tenis y caddies Golf para el torneo. </t>
  </si>
  <si>
    <t xml:space="preserve">Panaderia y Pateleria la Gran Cosecha </t>
  </si>
  <si>
    <t>Compra de 10 panes de bocadillo y gaseosa refrigerio de los caddies de Tenis del día 5 de marzo</t>
  </si>
  <si>
    <t xml:space="preserve">Compra de 10 panes de bolita con bocadillo para refrigerio de los caddies de Tenis del día 15 de marzo </t>
  </si>
  <si>
    <t xml:space="preserve">Camara de Comercio de Cúcuta </t>
  </si>
  <si>
    <t xml:space="preserve">Compra de Certificado </t>
  </si>
  <si>
    <t xml:space="preserve">Pago del Tranporte  para comprar certificado, ir a movistar área de quejas y reclamos y regresar a la Fundación. </t>
  </si>
  <si>
    <t xml:space="preserve">Compra de 15 pasteles mixtos para refrigerios de caddies de Tenis </t>
  </si>
  <si>
    <t>Karin Rosmary Camacho</t>
  </si>
  <si>
    <t>Canc. Honorarios Revisoría Fiscal Dcieimbre /2021</t>
  </si>
  <si>
    <t>Canc. Honorarios Contables  Dcieimbre /2021</t>
  </si>
  <si>
    <t xml:space="preserve">Retiro para pago registro Acta nombramiento Junta Directiva 2021-2023 y Nombramiento Revisoria Fiscal en Cámara de Comercio y Compra bolesta fiscal </t>
  </si>
  <si>
    <t>Canc Servicios Secretariales Enero y Febrero (Valor Servicios $1.750.000- menos descuento abono a prestamo $120.000 por enero y feb)</t>
  </si>
  <si>
    <t>Navas Inversiones SAS</t>
  </si>
  <si>
    <t>Cancelación facturas FECA530,534,538,547,553,566,574,590,601,610,625 Refrigerios Caddies</t>
  </si>
  <si>
    <t>Cámara de Comercio de Cúcuta</t>
  </si>
  <si>
    <t>Canc Renovación Matrícula Mercantil FUNDACION TENNIS GOLF CLUB Año 2022</t>
  </si>
  <si>
    <t>Cancelación facturas FECA 657, 678,710,727,738,765 Refrigerios Caddies</t>
  </si>
  <si>
    <t xml:space="preserve">CUMPLEAÑOS MES DE ENERO 2022 </t>
  </si>
  <si>
    <t xml:space="preserve">DIOMEDES </t>
  </si>
  <si>
    <t>MELO DIAZ</t>
  </si>
  <si>
    <t>Cumpleañero  mes de Enero</t>
  </si>
  <si>
    <t>BRANDON DANIEL</t>
  </si>
  <si>
    <t>GUTIERREZ FLORES</t>
  </si>
  <si>
    <t xml:space="preserve">JOHAN MAURICIO </t>
  </si>
  <si>
    <t>VELAZQUEZ ROJAS</t>
  </si>
  <si>
    <t xml:space="preserve">CUMPLEAÑEROS MES DE FEBRERO </t>
  </si>
  <si>
    <t xml:space="preserve">FECHA </t>
  </si>
  <si>
    <t xml:space="preserve">CADDIE </t>
  </si>
  <si>
    <t xml:space="preserve">Jaime Corredor </t>
  </si>
  <si>
    <t xml:space="preserve">Nilson Leal </t>
  </si>
  <si>
    <t xml:space="preserve">Marlon Suarez </t>
  </si>
  <si>
    <t xml:space="preserve">Luis Felipe Mezu </t>
  </si>
  <si>
    <t xml:space="preserve">henry cordero </t>
  </si>
  <si>
    <t>Edinson Sanchez</t>
  </si>
  <si>
    <t>Luis Miguel Bravo</t>
  </si>
  <si>
    <t xml:space="preserve">Daniel Castellanos </t>
  </si>
  <si>
    <t>CUMPLEAÑEROS MES DE MARZO</t>
  </si>
  <si>
    <t xml:space="preserve">FIRMA </t>
  </si>
  <si>
    <t>Oscar Rodriguez</t>
  </si>
  <si>
    <t xml:space="preserve">Leandro Sepulveda </t>
  </si>
  <si>
    <t xml:space="preserve">Francisco Contreras </t>
  </si>
  <si>
    <t xml:space="preserve">Sergio Sepulveda </t>
  </si>
  <si>
    <t xml:space="preserve">Juan Lozano </t>
  </si>
  <si>
    <t xml:space="preserve">Raul Carreño </t>
  </si>
  <si>
    <t>Marlon Jaimes</t>
  </si>
  <si>
    <t>TOTAL BONOS CUMPLEAÑEROS COMPRADOS EN MARZO</t>
  </si>
  <si>
    <t xml:space="preserve">SOLICITUD DE AUXILIOS EDUCATIVOS PENDIENTES </t>
  </si>
  <si>
    <t xml:space="preserve">OBSERVACIÓN </t>
  </si>
  <si>
    <t>AUXILIO PARA REALIZAR CURSO DE VIGILANCIA</t>
  </si>
  <si>
    <t>JAIDER ALEXANDER SANCHEZ</t>
  </si>
  <si>
    <t xml:space="preserve">AUXILIO PARA PAGAR 2 AÑOS DE VALIDACIÓN QUE QUEDO PENDIENTES </t>
  </si>
  <si>
    <t xml:space="preserve">JOSE DAVID RENGIFO </t>
  </si>
  <si>
    <t xml:space="preserve">AUXILIO PARA MATRICULA UNIVERSIDAD </t>
  </si>
  <si>
    <t>% RECONOCIDO</t>
  </si>
  <si>
    <t>ENERO</t>
  </si>
  <si>
    <t>IR CUMPLE ENE</t>
  </si>
  <si>
    <t>IR AUX EDUCAT</t>
  </si>
  <si>
    <t>IR ENERO</t>
  </si>
  <si>
    <t>SALDO INICIAL ENERO 01 DE  2022</t>
  </si>
  <si>
    <t>SALDO INICIAL FEBRERO 01 DE  2022</t>
  </si>
  <si>
    <t>SALDO INICIAL MARZO 01 DE  2022</t>
  </si>
  <si>
    <t>SALDO FINAL EFECTIVO Y BANCOS A MARZO 31/2022</t>
  </si>
  <si>
    <t>Aportes Socios Club Marzo 2022 (Transferencia Davivienda)</t>
  </si>
  <si>
    <t>Heidy Milena Salazar</t>
  </si>
  <si>
    <t xml:space="preserve">Compra de15 pasteles para refrigerios de Tenis </t>
  </si>
  <si>
    <t xml:space="preserve">Compra de Certificado camara de comercio y domicilio </t>
  </si>
  <si>
    <t>Compra de 30 pasteles para refrierio caddies de Tenis y Golf, vasos y gaseosa.</t>
  </si>
  <si>
    <t>Compra de 15 pasteles para refrierio de caddies y reunión de Tenis el día 1 de abril.</t>
  </si>
  <si>
    <t xml:space="preserve">Iris Guadalupe Sanchez </t>
  </si>
  <si>
    <t xml:space="preserve">Compra de 2 sixpack de jugo hit de caja para refrigerios caddies </t>
  </si>
  <si>
    <t xml:space="preserve">Ayuda para pagar plan del telefono mes de Marzo </t>
  </si>
  <si>
    <t xml:space="preserve">Compra de 10 panes y 1 natumalta grande para refrigerios de los caddies el dia 1 de abril </t>
  </si>
  <si>
    <t xml:space="preserve">Compra de 10 panes y 1 natumalta grande para refrigerios de los caddies el dia 2 de abril </t>
  </si>
  <si>
    <t>Comercializadora Montes de Colombia S.A.S</t>
  </si>
  <si>
    <t xml:space="preserve">Compra de 2 six pack de jugo para refrigerios de los caddies. </t>
  </si>
  <si>
    <t xml:space="preserve">Ana Cecilia Castro </t>
  </si>
  <si>
    <t>Compra de 1 jugo hit grande y tira de vasos para refrigerio de los caddies.</t>
  </si>
  <si>
    <t xml:space="preserve">Pago del Tranporte  para comprar jugo y vaos  </t>
  </si>
  <si>
    <t>Compra de 10 pasteles de carne para refrigerios de los caddies.</t>
  </si>
  <si>
    <t xml:space="preserve">Compra de ambientador para limpiar y limpido grande </t>
  </si>
  <si>
    <t xml:space="preserve">Compra de 30 croissan y gaseosa grande </t>
  </si>
  <si>
    <t>Compra de 10 pasteles de pollo para refrigerio de los caddies</t>
  </si>
  <si>
    <t xml:space="preserve">Compra de 25 croissan para refrigeio de los caddies charla con la coaching gisela </t>
  </si>
  <si>
    <t xml:space="preserve">Transporte para recoger refrigerio de la panaderia la Banet </t>
  </si>
  <si>
    <t xml:space="preserve">Compra de 10 panes de cascarita </t>
  </si>
  <si>
    <t xml:space="preserve">Compra de 10 pasteles para refrigerio de los caddies de Tenis </t>
  </si>
  <si>
    <t>Compra de 10 panes cascatira</t>
  </si>
  <si>
    <t>Makro supermayorista S.A.S</t>
  </si>
  <si>
    <t xml:space="preserve">Compra de insumos de cafeteria  para la Fundación queso crema, galletas y crema no lactea </t>
  </si>
  <si>
    <t>Transporte para comprar insumos de cafeteria para la Fundación</t>
  </si>
  <si>
    <t>Compra de 2 paquetes de galletas wafer para refrigerios de los caddies de Tenis y golf.</t>
  </si>
  <si>
    <t xml:space="preserve">Compra de 30 pasteles para refrigerios de caddies de Tenis y Golf. </t>
  </si>
  <si>
    <t>Compra de 1 paquete de galletas wafer para refrigerios de los caddies de Tenis y golf.</t>
  </si>
  <si>
    <t xml:space="preserve">Ayuda para pagar plan del telefono mes de Abril </t>
  </si>
  <si>
    <t>29/04/022</t>
  </si>
  <si>
    <t xml:space="preserve">Compra de 12 panes de bocadillo </t>
  </si>
  <si>
    <t xml:space="preserve">Compra de 15 panes de bocadillo y 15 panes de leche para refrigerio caddies de tenis y golf(charla señora gisela) </t>
  </si>
  <si>
    <t>SALDO INICIAL ABRIL 01 DE  2022</t>
  </si>
  <si>
    <t>Deposito Rendimientos Financieros CDT Banco Bogotá- corte  Marzo 25 de 2022 A Sept 22 de 2022</t>
  </si>
  <si>
    <t>Canc Servicios Secretariales Marzo (Valor Servicios $1.000.000- menos descuento abono a prestamo $60.000 )</t>
  </si>
  <si>
    <t>Cancelación facturas FECA818,845,866,875,919 Refrigerios Caddies</t>
  </si>
  <si>
    <t>Canc. Honorarios Revisoría Fiscal Enero,Febrero, Marzo /2022</t>
  </si>
  <si>
    <t>Canc. Honorarios Contables  Enero,Febrero,Marzo/2022</t>
  </si>
  <si>
    <t>Gastos Bancarios mes de Abril</t>
  </si>
  <si>
    <t>FLUJO DE CAJA CON CORTE 30 DE ABRIL DE 2022</t>
  </si>
  <si>
    <t>SALDO FINAL EFECTIVO Y BANCOS A ABRIL 30/2022</t>
  </si>
  <si>
    <t>SALDO INICIAL MAYO 01 DE  2022</t>
  </si>
  <si>
    <t>FLUJO DE CAJA CON CORTE 31 DE MAYO DE 2022</t>
  </si>
  <si>
    <t>Compra de café en polvo</t>
  </si>
  <si>
    <t>Compra de 10 arepas de jamón y queso para refrigerios caddies de Tenis</t>
  </si>
  <si>
    <t>Panaderia Punto Ricuras</t>
  </si>
  <si>
    <t>Compra de panes de Jamón y queso par refrigerio  caddies de Tenis</t>
  </si>
  <si>
    <t>Barbara Rodriguez</t>
  </si>
  <si>
    <t xml:space="preserve">Compra de 10 buñuelos </t>
  </si>
  <si>
    <t xml:space="preserve">Compra de 10 panes de bolita para refrigerio de los caddies de Tenis </t>
  </si>
  <si>
    <t xml:space="preserve">Compra de 1 mantecada para refrigerio caddies de Tenis </t>
  </si>
  <si>
    <t xml:space="preserve">Compra de 10 panes de leche para refrigerio caddies de Tenis </t>
  </si>
  <si>
    <t>Compra de 10 unidades de cascarita y 1 gaseosa 2.5 para refrigerio caddies de Tenis.</t>
  </si>
  <si>
    <t>Compra de 10 panes de bocadillo para arefrigerio caddies de Tenis</t>
  </si>
  <si>
    <t>Laural correal</t>
  </si>
  <si>
    <t>Compra de 3 gasesosa y 3 bolsas de panes c/u $3000. para las visitas domiciliarias de caddies.</t>
  </si>
  <si>
    <t>Charcuteria la Nueva Era</t>
  </si>
  <si>
    <t>Compra de 4 panes tajados, 40 jamones, 40 quesos, salsa tartara, 1 paq. Bolsas aluminio, 1 paq. Vasos y 3 gaseosas grandes.para refrigerios caddies de Tenis y Golf charla con la Psicologa y profesor.</t>
  </si>
  <si>
    <t>Compra de servilletas, 1 vasos y 2 paquetes de galletas para refrigerios caddies de Tenis.</t>
  </si>
  <si>
    <t>Compra de 5 panes bogotanos y 7 queso para refrigerio de los caddies de Tenis.</t>
  </si>
  <si>
    <t xml:space="preserve">Compra de 1 paquete de cocosette para refrigerio caddies de Tenis </t>
  </si>
  <si>
    <t>Compra de 10 pasteles de pollo para refrigerios caddies de Tenis.</t>
  </si>
  <si>
    <t xml:space="preserve">Compra de pan de bocadillo con queso </t>
  </si>
  <si>
    <t>Ayuda para pagar plan del telefono mes de Mayo</t>
  </si>
  <si>
    <t>Aportes Socios Club Abril 2022 (Transferencia Davivienda)</t>
  </si>
  <si>
    <t>Canc Servicios Secretariales Abril (Valor Servicios $1.000.000- menos descuento abono a prestamo $60.000 )</t>
  </si>
  <si>
    <t>Retiro para pago Auxilios Educativos Caddies Primer Semestre 2022(VER ANEXO AUXILIOS EDUCATIVOS)</t>
  </si>
  <si>
    <t>Gastos Bancarios mes de Mayo</t>
  </si>
  <si>
    <t>Cancelación facturas FECA 955,1016,1072 Refrigerios Caddies</t>
  </si>
  <si>
    <t>SALDO FINAL EFECTIVO Y BANCOS A MAYO 31/2022</t>
  </si>
  <si>
    <t>FLUJO DE CAJA CON CORTE 3O DE JUNIO DE 2022</t>
  </si>
  <si>
    <t>SALDO INICIAL JUNIO 01 DE  2022</t>
  </si>
  <si>
    <t>Aportes Socios Club Mayo 2022 (Transferencia Davivienda)</t>
  </si>
  <si>
    <t>Abono a prestamo Caddie JONATHAN ALEXANDER GOMEZ CAMPOS(Transferencia Davivienda)</t>
  </si>
  <si>
    <t xml:space="preserve">Jaime Alberto Corredor </t>
  </si>
  <si>
    <t xml:space="preserve">Transporte para recoger 5 bonos de $50.000 del ventura plaza donados por el Asociado Diego Yañez </t>
  </si>
  <si>
    <t>Compra de 18 unidades de pan campesino para refrigerios caddies de Tenis</t>
  </si>
  <si>
    <t>Makro Supermayorista S.A.S</t>
  </si>
  <si>
    <t>Compra de insumos para la Fundación: instacrem, galletas  refrigerio caddies de Tenis y galletas integrales, quesito alpina y queso crema.</t>
  </si>
  <si>
    <t xml:space="preserve">Compra de 10 pasteles para refrigerio caddies de Tenis. </t>
  </si>
  <si>
    <t>Tiendas ARA</t>
  </si>
  <si>
    <t xml:space="preserve">Compra de 10 Unidades  pan de queso </t>
  </si>
  <si>
    <t>Transporte para retirar $300.000 y comprar 6 bonos en tiendas ARA (donación asociado Juan Carlos Consuegra).</t>
  </si>
  <si>
    <t xml:space="preserve">Transporte para comprar refrigerio cddies de Tenis </t>
  </si>
  <si>
    <t xml:space="preserve">Compra de pan 10 de bocadillo refrigerio caddies de Tenis. </t>
  </si>
  <si>
    <t xml:space="preserve">Compra de pan 10 de bocadillo con queso refrigerio caddies de Tenis. </t>
  </si>
  <si>
    <t xml:space="preserve">Compra de pan 10 de jamón refrigerio caddies de Tenis. </t>
  </si>
  <si>
    <t xml:space="preserve">Compra de pan 10 de mantequilla refrigerio caddies de Tenis. </t>
  </si>
  <si>
    <t xml:space="preserve">Compra de pan 10 de bogotanos refrigerio caddies de Tenis. </t>
  </si>
  <si>
    <t xml:space="preserve">Compra de pan 10 de bocadillo y queso refrigerio caddies de Tenis. </t>
  </si>
  <si>
    <t xml:space="preserve">Compra de pan 10 de surtido refrigerio caddies de Tenis. </t>
  </si>
  <si>
    <t>Compra de 12 pasteles para refrigerio cddies de Tenis.</t>
  </si>
  <si>
    <t xml:space="preserve">Compra de pan campesino  refrigerio caddies de Tenis. </t>
  </si>
  <si>
    <t xml:space="preserve">Compra de pan de mantequilla  refrigerio caddies de Tenis. </t>
  </si>
  <si>
    <t xml:space="preserve">Compra de 12 pasteles para refrigerio caddies de Tenis. </t>
  </si>
  <si>
    <t>Compra de 10 unidades de pan de queso para refrigerios caddies de Tenis</t>
  </si>
  <si>
    <t>Compra de 12 pasteles para refrigerios caddies de Tenis</t>
  </si>
  <si>
    <t>Compra de 10 unidades de panes ocañeros para refrigerios caddies de Tenis</t>
  </si>
  <si>
    <t>Compra de 10 panes de bocadillo y 1 gaseosa mega para refrigerios caddies e Tenis.</t>
  </si>
  <si>
    <t>Jerónimo Martins Colombia SAS</t>
  </si>
  <si>
    <t>Donación del Sr. Juan Carlos Consuegra para compra de 6 bonos de mercado -Torneo Caddies Golf</t>
  </si>
  <si>
    <t>Canc Servicios Secretariales Mayo (Valor Servicios $1.000.000- menos descuento abono a prestamo $60.000 )</t>
  </si>
  <si>
    <t>Gastos Bancarios mes de Junio</t>
  </si>
  <si>
    <t>Cancelación facturas FECA 1135 Refrigerios Caddies</t>
  </si>
  <si>
    <t>Compra de 6 bonos de mercado para Caddies Torneo Golf donados por el Sr. Juan Carlos Consuegra (VER ANEXO)</t>
  </si>
  <si>
    <t xml:space="preserve">CUMPLEAÑEROS MES DE ABRIL </t>
  </si>
  <si>
    <t xml:space="preserve">SEBASTIAN SEPULVEDA </t>
  </si>
  <si>
    <t>TENIS</t>
  </si>
  <si>
    <t>ALBERT MONTES</t>
  </si>
  <si>
    <t xml:space="preserve">CAMILO CASTELLANOS </t>
  </si>
  <si>
    <t xml:space="preserve">DARWIN ROJAS </t>
  </si>
  <si>
    <t xml:space="preserve">ADRIAN ACOSTA </t>
  </si>
  <si>
    <t>AGUSTIN MENDOZA</t>
  </si>
  <si>
    <t xml:space="preserve">CRISTIAN CASTILLO </t>
  </si>
  <si>
    <t xml:space="preserve">ARTURO GONZALEZ </t>
  </si>
  <si>
    <t>CUMPLEAÑEROS MES DE MAYO</t>
  </si>
  <si>
    <t>JAMER FLOREZ</t>
  </si>
  <si>
    <t xml:space="preserve">WILLIAM GAMBOA </t>
  </si>
  <si>
    <t xml:space="preserve">EDINSON VARGAS </t>
  </si>
  <si>
    <t xml:space="preserve">JOHN BAUTISTA </t>
  </si>
  <si>
    <t>JUAN CARLOS REMOLINA</t>
  </si>
  <si>
    <t xml:space="preserve">JESSITH SOTO </t>
  </si>
  <si>
    <t xml:space="preserve">NELSON CORDERO </t>
  </si>
  <si>
    <t xml:space="preserve">DENINSON GONZALEZ </t>
  </si>
  <si>
    <t xml:space="preserve">STIBEN VILLAMARIN </t>
  </si>
  <si>
    <t xml:space="preserve">CARLOS AREVALO </t>
  </si>
  <si>
    <t xml:space="preserve">CADDIES </t>
  </si>
  <si>
    <r>
      <t>OBSERVACIÓN -</t>
    </r>
    <r>
      <rPr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UNIVERSIDAD</t>
    </r>
  </si>
  <si>
    <t>ENTREGADO</t>
  </si>
  <si>
    <t xml:space="preserve">JESUS FRANCISCO CONTRERAS </t>
  </si>
  <si>
    <t>2DO SEMESTRE ZOOTECNIA -UFPS</t>
  </si>
  <si>
    <r>
      <t>OBSERVACIÓN -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UNIVERSIDAD DERECHOS DE GRADO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</si>
  <si>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ENTREGADO </t>
  </si>
  <si>
    <t>DERECHOS DE GRADO LIC. EDUCACIÓN FISICA - U.PAMPLONA</t>
  </si>
  <si>
    <t xml:space="preserve">DERECHOS DE GRADO TECNICA ENTRENAMIENTO DEPORTIVO </t>
  </si>
  <si>
    <r>
      <t xml:space="preserve">OBSERVACIÓN - </t>
    </r>
    <r>
      <rPr>
        <sz val="11"/>
        <color theme="1"/>
        <rFont val="Calibri"/>
        <family val="2"/>
        <scheme val="minor"/>
      </rPr>
      <t xml:space="preserve">VALIDACIÓN  DE BACHILLERATO </t>
    </r>
    <r>
      <rPr>
        <b/>
        <sz val="11"/>
        <color theme="1"/>
        <rFont val="Calibri"/>
        <family val="2"/>
        <scheme val="minor"/>
      </rPr>
      <t xml:space="preserve"> </t>
    </r>
  </si>
  <si>
    <t>MAURICIO REALES PEREZ</t>
  </si>
  <si>
    <t xml:space="preserve">10MO COMFAORIENTE </t>
  </si>
  <si>
    <t>EDUER SUAREZ</t>
  </si>
  <si>
    <t>10MO INNOVAR</t>
  </si>
  <si>
    <r>
      <t xml:space="preserve">OBERVACIÓN - </t>
    </r>
    <r>
      <rPr>
        <sz val="11"/>
        <color theme="1"/>
        <rFont val="Calibri"/>
        <family val="2"/>
        <scheme val="minor"/>
      </rPr>
      <t>AUXILIO DE TRANSPORTE</t>
    </r>
    <r>
      <rPr>
        <b/>
        <sz val="14"/>
        <color theme="1"/>
        <rFont val="Calibri"/>
        <family val="2"/>
        <scheme val="minor"/>
      </rPr>
      <t xml:space="preserve"> </t>
    </r>
  </si>
  <si>
    <t xml:space="preserve">ROLFI SNEIDER GAMBOA </t>
  </si>
  <si>
    <t xml:space="preserve">ESTUDIANTE DEL SENA TECNOLOGIA EN GESTIÓN DE PROYECTOS </t>
  </si>
  <si>
    <t xml:space="preserve">JEFFERSON ANDRES DUARTE </t>
  </si>
  <si>
    <t>ESTUDUIANTE INGENIERIA CIVL - UFPS</t>
  </si>
  <si>
    <t>GOLD</t>
  </si>
  <si>
    <t xml:space="preserve">ANDRES FELIPE BAYONA </t>
  </si>
  <si>
    <r>
      <t xml:space="preserve">OBERVACIÓN - </t>
    </r>
    <r>
      <rPr>
        <sz val="11"/>
        <color theme="1"/>
        <rFont val="Calibri"/>
        <family val="2"/>
        <scheme val="minor"/>
      </rPr>
      <t xml:space="preserve">CURSO </t>
    </r>
    <r>
      <rPr>
        <b/>
        <sz val="14"/>
        <color theme="1"/>
        <rFont val="Calibri"/>
        <family val="2"/>
        <scheme val="minor"/>
      </rPr>
      <t xml:space="preserve"> </t>
    </r>
  </si>
  <si>
    <t xml:space="preserve">ANDERSON FABIAN SUAREZ </t>
  </si>
  <si>
    <t>CURSO DE VIGILANCIA - ACADEMIA DE ESTUDIOS TECNICOS EN SEGURIDAD LTDA</t>
  </si>
  <si>
    <r>
      <t xml:space="preserve">OBERVACIÓN - </t>
    </r>
    <r>
      <rPr>
        <sz val="11"/>
        <color theme="1"/>
        <rFont val="Calibri"/>
        <family val="2"/>
        <scheme val="minor"/>
      </rPr>
      <t>TECNICAS</t>
    </r>
    <r>
      <rPr>
        <b/>
        <sz val="14"/>
        <color theme="1"/>
        <rFont val="Calibri"/>
        <family val="2"/>
        <scheme val="minor"/>
      </rPr>
      <t xml:space="preserve"> </t>
    </r>
  </si>
  <si>
    <t xml:space="preserve">ALVARO FERNANDO BAYONA </t>
  </si>
  <si>
    <t xml:space="preserve">PREPARADOR Y ENTRENADOR FISICO - EDUNORTE </t>
  </si>
  <si>
    <t xml:space="preserve">DARIO BLANCO </t>
  </si>
  <si>
    <t>CORPORACION EDUCATIVA SIN FRONTERAS</t>
  </si>
  <si>
    <t>VALOR TOTAL</t>
  </si>
  <si>
    <t xml:space="preserve">BACHILLERATO </t>
  </si>
  <si>
    <t>FRANCISCO ANTONIO CONTRERAS</t>
  </si>
  <si>
    <t>ELECTRICIDAD COMERCIAL Y RESIDENCIAL</t>
  </si>
  <si>
    <t>JHOFRAN ARLEY MORENO SANCHEZ</t>
  </si>
  <si>
    <t>TECNICO EN INGLES</t>
  </si>
  <si>
    <t>JUAN LOZANO</t>
  </si>
  <si>
    <t>LUIS MIGUEL BRAVO</t>
  </si>
  <si>
    <t>LIBARDO LEAL</t>
  </si>
  <si>
    <t>JONATHAN GOMEZ</t>
  </si>
  <si>
    <t>MANTENIMIENTO Y REPARACION DE MOTOS</t>
  </si>
  <si>
    <t>JAIDER SANCHEZ</t>
  </si>
  <si>
    <t>ASISTENTE ADMINISTRATIVO</t>
  </si>
  <si>
    <t>SEBASTIAN CAMPOS</t>
  </si>
  <si>
    <t>SEGURIDAD OCUPACIONAL</t>
  </si>
  <si>
    <t>TOTAL 60%</t>
  </si>
  <si>
    <t xml:space="preserve">ADELANTO DE AUXILIOS EDUCATIVOS. </t>
  </si>
  <si>
    <t>VALOR ENTREGADO A LOS CADDIES.</t>
  </si>
  <si>
    <t>QUEDÓ</t>
  </si>
  <si>
    <t xml:space="preserve">PENDIENTE POR CONSIGNAR </t>
  </si>
  <si>
    <t>CUMPLEAÑEROS MES DE JUNIO</t>
  </si>
  <si>
    <t xml:space="preserve">RONALD SANCHEZ </t>
  </si>
  <si>
    <t>JONATHAN SANTAMARIA</t>
  </si>
  <si>
    <t xml:space="preserve">YOSTIN ORTEGA </t>
  </si>
  <si>
    <t>FREDDY CONTRERAS</t>
  </si>
  <si>
    <t xml:space="preserve">JAMES CHURRON </t>
  </si>
  <si>
    <t>CUMPLEAÑEROS MES DE JULIO</t>
  </si>
  <si>
    <t>FRANCISCO CONTRERAS</t>
  </si>
  <si>
    <t xml:space="preserve">CARLOS UBALDO </t>
  </si>
  <si>
    <t>DAVID RENGIFO</t>
  </si>
  <si>
    <t xml:space="preserve">ANDRES DUARTE </t>
  </si>
  <si>
    <t>DIEGO SEPULVEDA</t>
  </si>
  <si>
    <t xml:space="preserve">WALTER GONZALEZ </t>
  </si>
  <si>
    <t xml:space="preserve">FELIPE RODRIGUEZ </t>
  </si>
  <si>
    <t xml:space="preserve">DONADO POR EL ASOCIADO JUAN CARLOS CONSUEGRA </t>
  </si>
  <si>
    <t>MARLON JAIMES</t>
  </si>
  <si>
    <t>COMPRA POR LA FUNDACION BONO DE MERCADO CADDIES GOLF- TORNEO</t>
  </si>
  <si>
    <t>SALDO FINAL EFECTIVO Y BANCOS A JUNIO 30 /2022</t>
  </si>
  <si>
    <t>Compra de 4 bonos para rifar en torneo de caddies de Golf.(VER ANEXO)</t>
  </si>
  <si>
    <t>FLUJO DE CAJA CON CORTE 31 DE JULIO DE 2022</t>
  </si>
  <si>
    <t>SALDO INICIAL JULIO 01 DE  2022</t>
  </si>
  <si>
    <t>Aportes Socios Club Junio 2022 (Transferencia Davivienda)</t>
  </si>
  <si>
    <t>Canc. Honorarios Revisoría Fiscal Abril,Mayo, Junio /2022</t>
  </si>
  <si>
    <t>Canc. Honorarios Contables  Abril, Mayo, Junio/2022</t>
  </si>
  <si>
    <t>Cancelación facturas FECA 1335-1356-1436 Refrigerios Caddies</t>
  </si>
  <si>
    <t>Gastos Bancarios mes de Julio</t>
  </si>
  <si>
    <t>SALDO FINAL EFECTIVO Y BANCOS A JULIO 31 /2022</t>
  </si>
  <si>
    <t>Compra de 40 pasteles para refrigerios caddies que asistieron a charla con la instructora del sena y para caddie de Tenis</t>
  </si>
  <si>
    <t>Compra de 10 panes de bocadillo para refrigerio caddies de Tenis</t>
  </si>
  <si>
    <t>Compra de 10 panes de jamón y queso para refrigerio caddies de Tenis</t>
  </si>
  <si>
    <t>Compra de 10 panes de bocadillo redondo para refrigerio caddies de Tenis</t>
  </si>
  <si>
    <t>Compra de 10 panes chinos para refrigerio caddies de Tenis</t>
  </si>
  <si>
    <t>Arley Moreno Sanchez</t>
  </si>
  <si>
    <t>Auxilio para inscripción Torneo de Tenis, Coliseo Eustorgio Colmenares</t>
  </si>
  <si>
    <t>Sebastian Andres Sepulveda Lizarazo</t>
  </si>
  <si>
    <t>Auxilio para inscripción Torneo de Tenis, Academia de Tenis el Bosque.</t>
  </si>
  <si>
    <t>Compra de 10 panes cascarita para refrigerio caddies de Tenis</t>
  </si>
  <si>
    <t>Compra de 10 panes mantequilla para refrigerio caddies de Tenis</t>
  </si>
  <si>
    <t>Compra de 10 panes de integrales para refrigerio caddies de Tenis</t>
  </si>
  <si>
    <t>Compra de 10 panes bogotanos para refrigerio caddies de Tenis</t>
  </si>
  <si>
    <t>Compra de 1 paquete de galletas para insumos oficina de la Fundación</t>
  </si>
  <si>
    <t>Compra de 10 panes de leche para refrigerio caddies de Tenis</t>
  </si>
  <si>
    <t>Ayuda para pagar plan del telefono mes de Julio</t>
  </si>
  <si>
    <t>Compra de 10 panes de bocadillo  para refrigerio caddies de Tenis</t>
  </si>
  <si>
    <t>FLUJO DE CAJA CON CORTE 31 DE AGOSTO DE 2022</t>
  </si>
  <si>
    <t>SALDO INICIAL AGOSTO  01 DE  2022</t>
  </si>
  <si>
    <t>Aportes Socios Club Julio 2022 (Transferencia Davivienda)</t>
  </si>
  <si>
    <t>SALDO FINAL EFECTIVO Y BANCOS A AGOSTO 31 /2022</t>
  </si>
  <si>
    <t>Compra de 12 pasteles de pollo para refrigerio caddies de Tenis.</t>
  </si>
  <si>
    <t>Compra de 10 panes chinos  para refrigerio caddies de Tenis</t>
  </si>
  <si>
    <t>Compra de 10 panes de leche  para refrigerio caddies de Tenis</t>
  </si>
  <si>
    <t>Compra de 10 panes surtidos  para refrigerio caddies de Tenis</t>
  </si>
  <si>
    <t>Compra de 10 panes de mantequilla  para refrigerio caddies de Tenis</t>
  </si>
  <si>
    <t>Compra de 2 resmas tamaño carta y 1 caja de tapabocas.</t>
  </si>
  <si>
    <t xml:space="preserve">Compra de 35 panes de bocadillo y 2 gaseosas megas. </t>
  </si>
  <si>
    <t xml:space="preserve">Compra de 2 paquetes de galletas </t>
  </si>
  <si>
    <t>Ayuda para pagar plan del telefono mes de Agosto</t>
  </si>
  <si>
    <t>Canc Servicios Secretariales Julio (Valor Servicios $1.000.000- menos descuento abono a prestamo $100.000 )</t>
  </si>
  <si>
    <t>Canc Servicios Secretariales Junio (Valor Servicios $1.000.000- menos descuento abono a prestamo $100.000 )</t>
  </si>
  <si>
    <t>Cancelación facturas FECA 1286,1467  saldo de FECA 1135 Refrigerios Caddies</t>
  </si>
  <si>
    <t>Jhair Reyes Villamizar</t>
  </si>
  <si>
    <t>Auxilio Educativo a Caddie para matrícula tercer semestre arquitectura</t>
  </si>
  <si>
    <t>Gastos Bancarios mes de Agosto</t>
  </si>
  <si>
    <t>FLUJO DE CAJA CON CORTE 30 DE SEPTIEMBRE DE 2022</t>
  </si>
  <si>
    <t>SALDO INICIAL SEPTIEMBRE  01 DE  2022</t>
  </si>
  <si>
    <t>Aportes Socios Club Agosto 2022 (Transferencia Davivienda)</t>
  </si>
  <si>
    <t xml:space="preserve">Compra de 1 paquete de galletas </t>
  </si>
  <si>
    <t>Compra de 10 panes de bogotanos y 1 pony litro y medio   para refrigerio caddies de Tenis</t>
  </si>
  <si>
    <t>Compra de 1 paquete de galletas, servilletas, vasos y pan tajado refrigerio de caddies.</t>
  </si>
  <si>
    <t>Compra de 16 buñuelos caddies de Tenis semana de torneo.</t>
  </si>
  <si>
    <t>D1 S.A.S</t>
  </si>
  <si>
    <t>Compra de 2 paquetes de pan de yuca.</t>
  </si>
  <si>
    <t>Compra de 16 panes de ocañeros  para refrigerio caddies de Tenis</t>
  </si>
  <si>
    <t>Compra de 16 panes de queso  para refrigerio caddies de Tenis</t>
  </si>
  <si>
    <t>Compra de 16 panes de mantequilla  para refrigerio caddies de Tenis</t>
  </si>
  <si>
    <t>Compra de galletas wafer</t>
  </si>
  <si>
    <t>Compra de 20 pasteles caddies de golf.</t>
  </si>
  <si>
    <t xml:space="preserve">Miscelaneas Fusion¨s </t>
  </si>
  <si>
    <t>Compra de 1 archivador AZ y 2 boligrafos negros.</t>
  </si>
  <si>
    <t>Ayuda para pagar plan del telefono mes de Septiembre</t>
  </si>
  <si>
    <t>Compra de 12 panes de jamon y queso</t>
  </si>
  <si>
    <t>Compra de 10 pasteles para refrigerio caddies de Tenis.</t>
  </si>
  <si>
    <t>Compra de 10 panes de mantequilla refrigerio caddies de tenis.</t>
  </si>
  <si>
    <t xml:space="preserve">Compra de jamon </t>
  </si>
  <si>
    <t>Compra de salasa tartara y bolsas.</t>
  </si>
  <si>
    <t>Confecciones soberano sport</t>
  </si>
  <si>
    <t xml:space="preserve">Compra de balon para integración de futbol </t>
  </si>
  <si>
    <t>Compra de 2 panes tajados y gaseosa grande.</t>
  </si>
  <si>
    <t xml:space="preserve">Carlos Alberto Aillon Tovar </t>
  </si>
  <si>
    <t>Pago de arbitraje integración de futbol caddies de tenis y golf.</t>
  </si>
  <si>
    <t>Compra de 6 bonos por valor de $40.000 para los ganadores de la integración de futbol.</t>
  </si>
  <si>
    <t>Siigo S.A.S.</t>
  </si>
  <si>
    <t>Compra de licencia anual como proveedor tecnológico para emitir Documento soporte electrónico con compras a NO RESPONSABLES DE IVA</t>
  </si>
  <si>
    <t>Canc Servicios Secretariales Agosto(Valor Servicios $1.000.000- menos descuento abono a prestamo $100.000 )</t>
  </si>
  <si>
    <t>Cancelación facturas FECA 1528,1575,1618,1652 Refrigerios Caddies</t>
  </si>
  <si>
    <t>Cancelación facturas FECA 1725,1775,1815,1870 Refrigerios Caddies</t>
  </si>
  <si>
    <t>Gastos Bancarios mes de Septiembre</t>
  </si>
  <si>
    <t>SALDO FINAL EFECTIVO Y BANCOS A SEPTIEMBRE 30 /2022</t>
  </si>
  <si>
    <t>CUMPLEAÑEROS MES DE AGOSTO</t>
  </si>
  <si>
    <t xml:space="preserve">MAURICIO REALES </t>
  </si>
  <si>
    <t xml:space="preserve">JONATHAN SEPULVEDA </t>
  </si>
  <si>
    <t xml:space="preserve">DANIEL RODRIGUEZ </t>
  </si>
  <si>
    <t xml:space="preserve">DIEGO SEPULVEDA </t>
  </si>
  <si>
    <t>SERGIO ORTIZ</t>
  </si>
  <si>
    <t xml:space="preserve">ANDERSON SEPULVEDA </t>
  </si>
  <si>
    <t xml:space="preserve">PABLO VERA </t>
  </si>
  <si>
    <t xml:space="preserve">ROLFI GAMBOA </t>
  </si>
  <si>
    <t xml:space="preserve">CUMPLEAÑEROS MES DE SEPTIEMBRE </t>
  </si>
  <si>
    <t>DARIO BLANCO</t>
  </si>
  <si>
    <t xml:space="preserve">VOLKER VARGAS </t>
  </si>
  <si>
    <t xml:space="preserve">JONATHAN GOMEZ </t>
  </si>
  <si>
    <t xml:space="preserve">EDUER SUAREZ </t>
  </si>
  <si>
    <t xml:space="preserve">LUIS CARDENAS </t>
  </si>
  <si>
    <t>ENTREGA DE BONOS D1 EQUIPO GANADOR INTEGRACIÓN DE FUTBOL</t>
  </si>
  <si>
    <t xml:space="preserve">NOMBRES </t>
  </si>
  <si>
    <t xml:space="preserve">LIBARDO LEAL </t>
  </si>
  <si>
    <t>EDINSON SANCHEZ</t>
  </si>
  <si>
    <t xml:space="preserve">JULIO CORREDOR </t>
  </si>
  <si>
    <t xml:space="preserve">NILSON LEAL </t>
  </si>
  <si>
    <t xml:space="preserve">SOLICITUD </t>
  </si>
  <si>
    <t xml:space="preserve">AUXILIO </t>
  </si>
  <si>
    <t xml:space="preserve">JEISON JHAIR REYES VILLAMIZAR </t>
  </si>
  <si>
    <t>3ER SEMESTRE ARQUITECTURA -UFPS</t>
  </si>
  <si>
    <t>Aporte Comité de Tennis, para refrigerios Caddies de Tennis meses de mayo,junio,julio y agosto</t>
  </si>
  <si>
    <t>Aportes Socios Club Septiembre 2022 (Transferencia Davivienda)</t>
  </si>
  <si>
    <t>Canc Servicios Secretariales Septiembre(Valor Servicios $1.000.000- menos descuento abono a prestamo $100.000 )</t>
  </si>
  <si>
    <t>Canc. Honorarios Revisoría Fiscal Julio, Agosto, Septiembre /2022</t>
  </si>
  <si>
    <t>Canc. Honorarios Contables  Julio , Agosto, Septiembre/2022</t>
  </si>
  <si>
    <t xml:space="preserve">Gastos Bancarios mes de Octubre </t>
  </si>
  <si>
    <t>SALDO FINAL EFECTIVO Y BANCOS A OCTUBRE 31 /2022</t>
  </si>
  <si>
    <t>9/26/2022</t>
  </si>
  <si>
    <t xml:space="preserve">Camara de comercio de cucuta </t>
  </si>
  <si>
    <t>Compra de 20 panes de queso y 1 gaseosa.</t>
  </si>
  <si>
    <t xml:space="preserve">Jofran Arley Moreno Sanchez </t>
  </si>
  <si>
    <t>Auxilio inscripción a torneo, caddie de Tenis</t>
  </si>
  <si>
    <t>Compra de 20 panes de leche.</t>
  </si>
  <si>
    <t>Compra de 8 panes de bocadillos.</t>
  </si>
  <si>
    <t xml:space="preserve">Compra de de 10 panes </t>
  </si>
  <si>
    <t>Compra de 10 panes de bocadillo.</t>
  </si>
  <si>
    <t xml:space="preserve">Compra de 10 panes   </t>
  </si>
  <si>
    <t>Compra de 10 panes de mantequilla</t>
  </si>
  <si>
    <t>Corporación Recreativa Tenis Golf Club.</t>
  </si>
  <si>
    <t xml:space="preserve">Porción de fruta. </t>
  </si>
  <si>
    <t>Compra de 10 pasteles mixtos</t>
  </si>
  <si>
    <t>Ayuda para pagar plan del telefono mes de Octubre</t>
  </si>
  <si>
    <t>Abono del auxilio educativo correspondiente al 2 semestre.</t>
  </si>
  <si>
    <t>Diomedes Melo Diaz</t>
  </si>
  <si>
    <t xml:space="preserve">Donación de salud medica </t>
  </si>
  <si>
    <t>German Castrillon</t>
  </si>
  <si>
    <t xml:space="preserve">Copia de llaves </t>
  </si>
  <si>
    <t xml:space="preserve">Compra de 13 buñuelos </t>
  </si>
  <si>
    <t>Compra de 55 Pasteles</t>
  </si>
  <si>
    <t>SALDO INICIAL OCTUBRE 01 DE  2022</t>
  </si>
  <si>
    <t>FLUJO DE CAJA CON CORTE 31 DE OCTUBRE DE 2022</t>
  </si>
  <si>
    <t>FLUJO DE CAJA CON CORTE 30 DE NOVIEMBRE DE 2022</t>
  </si>
  <si>
    <t>SALDO INICIAL NOVIEMBRE 01 DE  2022</t>
  </si>
  <si>
    <t>Aportes Socios Club Noviembre 2022 (Transferencia Davivienda)</t>
  </si>
  <si>
    <t>Moreno Sánchez Jhofran- Devolucion dinero auxilio educativo de octubre</t>
  </si>
  <si>
    <t>Comité de Golf- Donación para 158 refrigerios fourt de golf  días 4,5,6 noviembre</t>
  </si>
  <si>
    <t>Comité de Golf- Donación para 158 refrigerios fourt de golf  días 11,12 y 13  noviembre</t>
  </si>
  <si>
    <t>Canc Servicios Secretariales Octubre</t>
  </si>
  <si>
    <t>Retiro para pago auxilios educativos segundo semestre- Ver anexo Auxilios educativos</t>
  </si>
  <si>
    <t>Reembolso caja menor</t>
  </si>
  <si>
    <t>Cancelación facturas FECA 1879-1918-1938-1967-1985-2003-2040,2064,2092 Refrigerios Caddies</t>
  </si>
  <si>
    <t>Salazar Becerra Alexandra</t>
  </si>
  <si>
    <t>Gómez Campos Jonathan</t>
  </si>
  <si>
    <t xml:space="preserve">Canc Auxiio Educativo </t>
  </si>
  <si>
    <t>Fernandez Alvarez Ingrid</t>
  </si>
  <si>
    <t>Anticipo a compra de 87 pares de tennis para caddies</t>
  </si>
  <si>
    <t>Castellanos López Gisela Hercilia</t>
  </si>
  <si>
    <t>Canc Talleres Construyendo valolres y amor a uno mismo par caddies</t>
  </si>
  <si>
    <t>Gastos Bancarios mes de Noviembre</t>
  </si>
  <si>
    <t>Erika Basto</t>
  </si>
  <si>
    <t>cuota de manejo parcial, valor descontado por transferencia</t>
  </si>
  <si>
    <t>TIENDAD D1 SAS</t>
  </si>
  <si>
    <t>compra de 7 paquetes de bocadillos y un paquete de servilletas</t>
  </si>
  <si>
    <t>Luddy Becerra</t>
  </si>
  <si>
    <t>compra de 5 hielos</t>
  </si>
  <si>
    <t>compra de 67 pasteles</t>
  </si>
  <si>
    <t>un paquete de bolsa de papel 1/2</t>
  </si>
  <si>
    <t>Leonardo Carrillo</t>
  </si>
  <si>
    <t>compra de 10 churros y domicilio por el pedido</t>
  </si>
  <si>
    <t>Ponques pan</t>
  </si>
  <si>
    <t>60 Buñuelos</t>
  </si>
  <si>
    <t>3 Bolsas de dulces para refrigerio</t>
  </si>
  <si>
    <t>Bolsas de aluminio 6x9</t>
  </si>
  <si>
    <t>FRIA X CAJAS MOTILONES</t>
  </si>
  <si>
    <t>2 Bandejas Pony Mini 200x30</t>
  </si>
  <si>
    <t>Domicilio Motilones por la compra de pony mini</t>
  </si>
  <si>
    <t>54 Sandwich de Pollo</t>
  </si>
  <si>
    <t>Johana de la hoz</t>
  </si>
  <si>
    <t>4 Churros para refrigerio</t>
  </si>
  <si>
    <t>8 Galletas para refrigerio</t>
  </si>
  <si>
    <t>PONQUES PAN</t>
  </si>
  <si>
    <t xml:space="preserve">15 PANES </t>
  </si>
  <si>
    <t>TIENDA EL PANCREAS</t>
  </si>
  <si>
    <t>1 COCACOLA 3 LITROS X 6</t>
  </si>
  <si>
    <t>PLASTIMAS AEROPUERTO</t>
  </si>
  <si>
    <t>BANDEJAS K-1 Y VASOS 10 0Z</t>
  </si>
  <si>
    <t>10/1172022</t>
  </si>
  <si>
    <t>D1 S.A.S.</t>
  </si>
  <si>
    <t>SUPERCOCOS Y SERVILLETAS</t>
  </si>
  <si>
    <t>PEPPERONI CHARCUTERIA</t>
  </si>
  <si>
    <t>INGREDIENTES PARA PREPACION DE PERROS PARA REFRIGERIOS TORNEO GOLF</t>
  </si>
  <si>
    <t>LUDDY BECERRA</t>
  </si>
  <si>
    <t>PREPARACION DE 92 PERROS X 700 C/U PARA REFRIGERIOS TORNEO GOLF</t>
  </si>
  <si>
    <t>BOLSA DE ALUMINIO PARA REFRIGERIOS</t>
  </si>
  <si>
    <t>LEONARDO CARRILLO</t>
  </si>
  <si>
    <t>TRANSPORTE POR MOTIVO DE REFRIGERIOS TORNEO GOLF</t>
  </si>
  <si>
    <t>MINI CHOCO TAJADA</t>
  </si>
  <si>
    <t>JAMON PAN, SANDWICH</t>
  </si>
  <si>
    <t>PREPARACION DE 88 SANDWICH DE JAMON Y QUESO</t>
  </si>
  <si>
    <t>PANADERIA PONQUES PAN</t>
  </si>
  <si>
    <t>PANES</t>
  </si>
  <si>
    <t>VASOS Y BOLSA DE ALUMINIO</t>
  </si>
  <si>
    <t>88 AREPAS RELLENAS DE CARNE</t>
  </si>
  <si>
    <t>VALOR DESCONTADO POR RETIRO DE DAVIPLATA</t>
  </si>
  <si>
    <t>BOLSA DE DULCES PARA REFRIGERIOS</t>
  </si>
  <si>
    <t>BANDEJA DE GASEOSA</t>
  </si>
  <si>
    <t>PANADERIA OKI PAN</t>
  </si>
  <si>
    <t>10 PASTELITOS</t>
  </si>
  <si>
    <t>COMPRA DE 9 PANES</t>
  </si>
  <si>
    <t>OKI PAN</t>
  </si>
  <si>
    <t>COMPRA DE 9 GALLETAS</t>
  </si>
  <si>
    <t>COMPRA PARA LA OFICINA; AMBIENTADOR, CERA AUTOBRILLANTE Y BLANQUEADOR,</t>
  </si>
  <si>
    <t xml:space="preserve">COMPRA DE 10 BUÑUELOS </t>
  </si>
  <si>
    <t>COMPRA DE 11 PANES CON SALCHICHA</t>
  </si>
  <si>
    <t>COMPRA DE 2 NATU MALTA</t>
  </si>
  <si>
    <t xml:space="preserve">PASTELITO GLORIA </t>
  </si>
  <si>
    <t>DEDITOS DE QUESO</t>
  </si>
  <si>
    <t>SALDO FINAL EFECTIVO Y BANCOS A NOVIEMBRE 30 /2022</t>
  </si>
  <si>
    <t>FLUJO DE CAJA CON CORTE 31 DE DICIEMBRE DE 2022</t>
  </si>
  <si>
    <t>SALDO INICIAL DICIEMBRE 01 DE  2022</t>
  </si>
  <si>
    <t>Karin Camacho</t>
  </si>
  <si>
    <t>Transferencia para trámite registro acta nombramientos Junta Directiva en Cámara Comercio</t>
  </si>
  <si>
    <t>Karin Camacho - Rintegro excedente transferido para trámite registro acta en Cámara de comercio</t>
  </si>
  <si>
    <t>3/12/022</t>
  </si>
  <si>
    <t>Canc Servicios Secretariales Noviembre</t>
  </si>
  <si>
    <t>Cancelación facturas FECA 2154,2176,2181,2232,2265,2285,2340,2347 Refrigerios Caddies</t>
  </si>
  <si>
    <t>5/12/022</t>
  </si>
  <si>
    <t>Soto Ramirez Karla María</t>
  </si>
  <si>
    <t>Canc por compra de 87 jeans para caddies</t>
  </si>
  <si>
    <t>6/12/022</t>
  </si>
  <si>
    <t>Cancelacion saldo  compra de 87 pares de tennis para caddies</t>
  </si>
  <si>
    <t>Comfanorte</t>
  </si>
  <si>
    <t>Canc servicio restaurante evento fin de año caddies</t>
  </si>
  <si>
    <t>Gamboa Alvarado Edgar Arturo</t>
  </si>
  <si>
    <t>Compra de 71 gorras para caddies</t>
  </si>
  <si>
    <t>Melo Diaz Diomedez</t>
  </si>
  <si>
    <t>Auxilio por Enfermedad</t>
  </si>
  <si>
    <t>Arevalo Bernal Carlos</t>
  </si>
  <si>
    <t>Moreno Sánchez Jhofran Arley</t>
  </si>
  <si>
    <t>Auxilio inscripción Torneo de Tennis</t>
  </si>
  <si>
    <t>Gastos Bancarios mes de Diciembre</t>
  </si>
  <si>
    <t>SALDO FINAL EFECTIVO Y BANCOS A DICIEMBRE 31 /2022</t>
  </si>
  <si>
    <t>COMPRA DE 9 CHURROS PARA REFRIGERIOS</t>
  </si>
  <si>
    <t>DOMICILIO PARA REFRIGERIOS</t>
  </si>
  <si>
    <t>ALVARO PORTILLO GARCIA-OKI PAN</t>
  </si>
  <si>
    <t>PANES PARA REFRIGERIOS</t>
  </si>
  <si>
    <t>SANDRA PATRICIA CONTRERAS-GERALPLAST</t>
  </si>
  <si>
    <t>PAQUETE BOLSA DE NAVIDAD PARA DETALLES</t>
  </si>
  <si>
    <t>TIENDAS MAY S.A.S.</t>
  </si>
  <si>
    <t>TAPABOCAS X 50 UNDS</t>
  </si>
  <si>
    <t>TRANSPORTE POR LA COMPRA DE BOLSAS DE NAVIDAD</t>
  </si>
  <si>
    <t>PASTELITOS GLORIA PARA REFRIGERIOS</t>
  </si>
  <si>
    <t>NELSON ANDRES ROJAS RAMIREZ</t>
  </si>
  <si>
    <t>COMPRA DE MARCADOR PERMANENTE Y COMPROBANTE EGRESO PARA LA OFICINA</t>
  </si>
  <si>
    <t>COMPRA DE PANES DE JAMON Y QUESO</t>
  </si>
  <si>
    <t xml:space="preserve">CARLOS MARTINEZ </t>
  </si>
  <si>
    <t>DOMICILIO TRAMITES ENTREGA DE CEDULAS</t>
  </si>
  <si>
    <t>PAPELERIA Y CACHARRERIA COPY NICOLE</t>
  </si>
  <si>
    <t xml:space="preserve">STIKER NAVIDEÑO Y MICROPUNTA </t>
  </si>
  <si>
    <t>3 Bandejas Pony Mini 200x30</t>
  </si>
  <si>
    <t>COMPRA DE PANES PARA REFRIGERIO DEL TORNEO RYDER DE GOLF</t>
  </si>
  <si>
    <t>TRANSPORTE PARA REFRIGERIOS DEL TORNEO RYDER DE GOLF</t>
  </si>
  <si>
    <t>COMPRA DE GALLETAS PARA REFRIGERIO</t>
  </si>
  <si>
    <t>REINO ENCANTADO TIENDA DE REGALOS</t>
  </si>
  <si>
    <t xml:space="preserve">COMPRA DE 4 SOBRES DE NAVIDAD Y 3 RESALTADORES </t>
  </si>
  <si>
    <t>DOMICILIO PARA RECLAMAR DONACION DE TERMOS</t>
  </si>
  <si>
    <t>COMPRA DE PANES DE GALLETA</t>
  </si>
  <si>
    <t>COMPRA DE 10 PASTELITOS GLORIA</t>
  </si>
  <si>
    <t>COMPRA DE PAN DE BOCADILLO</t>
  </si>
  <si>
    <t>RESMAC TAMAÑO CARTA PARA OFICINA DE LA FUNDACION</t>
  </si>
  <si>
    <t>Bonos de mercado para obsequio en evento fin de año caddies (CONTRERAS VRELOZA JESUS, REALES PEREZ DARLIN MAURICIO,CARDENA HERRERALUIS EDUARDO, ORTIZ LOPEZ SERGIO YOVANY)</t>
  </si>
  <si>
    <t>CUMPLEAÑEROS MES DE OCTUBRE</t>
  </si>
  <si>
    <t xml:space="preserve">ARLEY MORENO </t>
  </si>
  <si>
    <t xml:space="preserve">OMAR GAMBOA </t>
  </si>
  <si>
    <t xml:space="preserve">RICHARD VILLAMIL </t>
  </si>
  <si>
    <t xml:space="preserve">CUMPLEAÑEROS MES DE NOVIEMBRE  </t>
  </si>
  <si>
    <t xml:space="preserve">ANDRES BAYONA </t>
  </si>
  <si>
    <t xml:space="preserve">EVELIO CASTRO </t>
  </si>
  <si>
    <t xml:space="preserve">BRAYAN CAMARGO </t>
  </si>
  <si>
    <t>CUMPLEAÑOS MES DE  DICIEMBRE</t>
  </si>
  <si>
    <t>Jhon Arnold</t>
  </si>
  <si>
    <t xml:space="preserve">Cocunubo Sierra </t>
  </si>
  <si>
    <t>mes de Diciembre</t>
  </si>
  <si>
    <t>Jaider</t>
  </si>
  <si>
    <t>Sanchez</t>
  </si>
  <si>
    <t xml:space="preserve"> mes de Diciembre</t>
  </si>
  <si>
    <t>Aysember Andres</t>
  </si>
  <si>
    <t>Vergara Contreras</t>
  </si>
  <si>
    <t xml:space="preserve">Carlos Albeiro </t>
  </si>
  <si>
    <t>Contreras Sanchez</t>
  </si>
  <si>
    <t>Jeison</t>
  </si>
  <si>
    <t>Reyes Villamizar</t>
  </si>
  <si>
    <t>AUXILIOS EDUCATIVOS 2022-2</t>
  </si>
  <si>
    <t>TECNICAS</t>
  </si>
  <si>
    <t>VALIDACIÓN POR CICLOS - SIN FRONTERAS</t>
  </si>
  <si>
    <t>ARLEY MORENO</t>
  </si>
  <si>
    <t>2DO SEMESTRE TECNICA LABORAL EN INGLES . SIN FRONTERAS</t>
  </si>
  <si>
    <t xml:space="preserve">2DO SEMESTRE TECNICO DE MECANICA DE MOTOS - SIN FRONTERAS </t>
  </si>
  <si>
    <t>TECNICA DE ENTRENADOR Y PREPADOR FISICO - EDUNORTE</t>
  </si>
  <si>
    <t>MANTENIMIENTO Y REPARACIÓN DE MOTOS</t>
  </si>
  <si>
    <t xml:space="preserve">UNIVERSIDAD </t>
  </si>
  <si>
    <t>DIPLOMADO DE INGENIERIA CIVIL -UFPS</t>
  </si>
  <si>
    <t>TERCER SEMESTRE DE ZOOTECNIA -U. PAMPLONA</t>
  </si>
  <si>
    <t>CURSOS</t>
  </si>
  <si>
    <t>CAMILLERO Y PRIMEROS AUXILIOS</t>
  </si>
  <si>
    <t xml:space="preserve">DIPLOMADO PARA CONCURSO MAESTRO DOCENTE EN LA COMISIÓN </t>
  </si>
  <si>
    <t xml:space="preserve">VALIDACIONES POR CICLOS </t>
  </si>
  <si>
    <t>VALIDACIÓN GRADO 11</t>
  </si>
  <si>
    <t>STIBEN VILLAMARIN</t>
  </si>
  <si>
    <t xml:space="preserve">EDINSON SANCHEZ </t>
  </si>
  <si>
    <t xml:space="preserve"> </t>
  </si>
  <si>
    <t xml:space="preserve">AUXILIO DE TRANSPORTE </t>
  </si>
  <si>
    <t xml:space="preserve">PRACTICAS DE INGENIERIA CIVIL </t>
  </si>
  <si>
    <t>ETREGADO</t>
  </si>
  <si>
    <t xml:space="preserve">GESTIÓN DE PROYECTOS EN EL SENA </t>
  </si>
  <si>
    <t>LICENCIATURA EN MATEMATICAS</t>
  </si>
  <si>
    <t xml:space="preserve">OSCAR RODRIGUEZ </t>
  </si>
  <si>
    <t xml:space="preserve">INGENIERIA CIVIL </t>
  </si>
  <si>
    <t xml:space="preserve">JEISON VILLAMIZAR </t>
  </si>
  <si>
    <t xml:space="preserve">3ER SEMESTRE DE ARQUITECTURA </t>
  </si>
  <si>
    <t>ENTREGADO - 19/08/2022</t>
  </si>
  <si>
    <t>TOTAL AUXILIOS EDUCATIVOS ENTREGADOS ENERO A DIC 2022</t>
  </si>
  <si>
    <t>CANCELADOS EN ENERO</t>
  </si>
  <si>
    <t xml:space="preserve">CANCELADOS EN MAYO </t>
  </si>
  <si>
    <t>CANCELADOS EN NOVIEMBRE</t>
  </si>
  <si>
    <t>NIT 807006813-6</t>
  </si>
  <si>
    <t>RELACION GASTOS FIESTA DE NAVIDAD CADDIES 2022</t>
  </si>
  <si>
    <t>890500516-3</t>
  </si>
  <si>
    <t>CAJA DE COMPENSACION FAMILIAR DEL NORTE DE SANTANDER COMFANORTE</t>
  </si>
  <si>
    <t>14/12/2022</t>
  </si>
  <si>
    <t>CE12005</t>
  </si>
  <si>
    <t>P/R RETIRO CANCELACION FRA 1R 7704 COMFANORTE EVENTO FIN DE AÑO PARA CADDIES DE GOLF Y TENNIS</t>
  </si>
  <si>
    <t>22/12/2022</t>
  </si>
  <si>
    <t>FC1277962</t>
  </si>
  <si>
    <t>P/R REGISTRO BEBIDAS ADICIONALES ENVENTO NAVIDAD FRA 1R 77962 COMFANORTE EVENTO FIN DE AÑO PARA CADDIES DE GOLF Y TENNIS</t>
  </si>
  <si>
    <t>13439226-0</t>
  </si>
  <si>
    <t>GAMBOA ALVARADO EDGAR ARTURO/ALMACEN DEPORTIVAS LA BOMBONERA</t>
  </si>
  <si>
    <t>CE12007</t>
  </si>
  <si>
    <t>P/R RETIRO PARA COMPRA 71 GORRAS PARA CADDIES SGN FRA ELECTRONICA A 286 DEPORTIVOS LA BOMBONERA/ EDGAR ARTURO GAMBOA ALVARADO</t>
  </si>
  <si>
    <t>1090448714-2</t>
  </si>
  <si>
    <t>FERNANDEZ ALVAREZ INGRID PAOLA</t>
  </si>
  <si>
    <t>29/11/2022</t>
  </si>
  <si>
    <t>CC11003</t>
  </si>
  <si>
    <t>P/R COMPRA 87 PARES DE TENNIS PARA CADDIES SGN DOC SOPORTE FNDS 24 INGRID PAOLA FERNANDEZ ALVAREZ</t>
  </si>
  <si>
    <t>1090466601</t>
  </si>
  <si>
    <t>REALES PEREZ DARLIN MAURICIO</t>
  </si>
  <si>
    <t>21/12/2022</t>
  </si>
  <si>
    <t>CE12008</t>
  </si>
  <si>
    <t>P/R RETIRO PARA ENTREGA BONO SORTEO FIESTA NAVIDAD</t>
  </si>
  <si>
    <t>1093761642</t>
  </si>
  <si>
    <t>CARDENA HERRERA LUIS EDUARDO</t>
  </si>
  <si>
    <t>13509525</t>
  </si>
  <si>
    <t>ORTIZ LOPEZ SERGIO YOVANY</t>
  </si>
  <si>
    <t>1004926480</t>
  </si>
  <si>
    <t>CONTRERAS VELOZA JESUS FRANCISCO</t>
  </si>
  <si>
    <t>1092155730-1</t>
  </si>
  <si>
    <t>CARRILLO PRADA LEONARDO FABIO</t>
  </si>
  <si>
    <t>29/12/2022</t>
  </si>
  <si>
    <t>CC12007</t>
  </si>
  <si>
    <t xml:space="preserve">P/R CANC DOMICILIO PARA RECLAMAR DONACION TERMOS  DOC SOPORTE FNDS 38 FIESTA NAVIDAD CADDIES </t>
  </si>
  <si>
    <t>37329967-5</t>
  </si>
  <si>
    <t>CONTRERAS SANDRA PATRICIA</t>
  </si>
  <si>
    <t xml:space="preserve">P/R COMPRA DE BOLSAS EMPAQUE REGALO NAVIDAD CADIES FNDS 29 </t>
  </si>
  <si>
    <t>60335449-1</t>
  </si>
  <si>
    <t>ROJAS SANCHEZ ESPERANZA /PAPELERIA Y CACHARRERIA CODY NICOLE</t>
  </si>
  <si>
    <t xml:space="preserve">P/R COMPRA DE STIKER NAVIDEÑO Y MICROPUNTA  OBSEQUIOS CADDIES NAVIDAD DOC SOPORTE FNDS 35 </t>
  </si>
  <si>
    <t>60392057-9</t>
  </si>
  <si>
    <t>SOTO RAMIREZ KARLA MARIA</t>
  </si>
  <si>
    <t>27/12/2022</t>
  </si>
  <si>
    <t>CC12003</t>
  </si>
  <si>
    <t>P/R COMPRA DE 87 BLUE JEANS REGALO NAVIDAD A CADDIES- KARLA MARIA SOTO RAMIREZ  SGN DOC SOPORTE FNDS 36</t>
  </si>
  <si>
    <t>88206352-3</t>
  </si>
  <si>
    <t>LANCHEROS PEÑA MIYER HERNAN</t>
  </si>
  <si>
    <t xml:space="preserve">P/R COMPRA DE 4 SOBRES NAVIDAD , 3 RESALTADORES DOC SOPORTE FNDS 37 BONOS CADDIES DIC NAVIDAD PREMIO </t>
  </si>
  <si>
    <t>TOTAL GASTO FIESTA NAVIDAD FIN DE AÑO</t>
  </si>
  <si>
    <t>P/R CANC DOMICILIOS COMPRA DE BOLSAS  NAVIDAD  DOC SOPORTE FNDS 30 REFRIGERIOS _x000D_
CADDIES - REEMBOLSO CAJA MENOR  DIC 01 AL 29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</si>
</sst>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&quot;$&quot;* #,##0.00_-;\-&quot;$&quot;* #,##0.00_-;_-&quot;$&quot;* &quot;-&quot;??_-;_-@_-"/>
    <numFmt numFmtId="167" formatCode="&quot;$&quot;\ #,##0_);[Red]\(&quot;$&quot;\ #,##0\)"/>
    <numFmt numFmtId="168" formatCode="_(&quot;$&quot;\ * #,##0_);_(&quot;$&quot;\ * \(#,##0\);_(&quot;$&quot;\ * &quot;-&quot;_);_(@_)"/>
    <numFmt numFmtId="169" formatCode="_(&quot;$&quot;\ * #,##0.00_);_(&quot;$&quot;\ * \(#,##0.00\);_(&quot;$&quot;\ * &quot;-&quot;??_);_(@_)"/>
    <numFmt numFmtId="170" formatCode="_(&quot;$&quot;* #,##0.00_);_(&quot;$&quot;* \(#,##0.00\);_(&quot;$&quot;* &quot;-&quot;??_);_(@_)"/>
    <numFmt numFmtId="171" formatCode="_(* #,##0_);_(* \(#,##0\);_(* &quot;-&quot;??_);_(@_)"/>
    <numFmt numFmtId="172" formatCode="&quot;$&quot;\ #,##0.000_);[Red]\(&quot;$&quot;\ #,##0.000\)"/>
    <numFmt numFmtId="173" formatCode="&quot;$&quot;\ #,##0"/>
    <numFmt numFmtId="174" formatCode="_(&quot;$&quot;\ * #,##0_);_(&quot;$&quot;\ * \(#,##0\);_(&quot;$&quot;\ * &quot;-&quot;??_);_(@_)"/>
    <numFmt numFmtId="175" formatCode="_-&quot;$&quot;\ * #,##0_-;\-&quot;$&quot;\ * #,##0_-;_-&quot;$&quot;\ * &quot;-&quot;??_-;_-@_-"/>
    <numFmt numFmtId="176" formatCode="###,###,##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Quattrocento Sans"/>
      <family val="2"/>
    </font>
    <font>
      <b/>
      <sz val="10"/>
      <color theme="1"/>
      <name val="Quattrocento Sans"/>
      <family val="2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808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slantDashDot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slantDashDot">
        <color indexed="64"/>
      </top>
      <bottom style="thin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 style="slantDashDot">
        <color indexed="64"/>
      </right>
      <top/>
      <bottom/>
      <diagonal/>
    </border>
    <border>
      <left/>
      <right/>
      <top style="slantDashDot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73">
    <xf numFmtId="0" fontId="0" fillId="0" borderId="0" xfId="0"/>
    <xf numFmtId="0" fontId="2" fillId="0" borderId="0" xfId="0" applyFont="1"/>
    <xf numFmtId="165" fontId="1" fillId="0" borderId="0" xfId="2" applyFont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165" fontId="2" fillId="3" borderId="4" xfId="2" applyFon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165" fontId="2" fillId="3" borderId="8" xfId="2" applyFont="1" applyFill="1" applyBorder="1"/>
    <xf numFmtId="0" fontId="2" fillId="0" borderId="9" xfId="0" applyFont="1" applyFill="1" applyBorder="1" applyAlignment="1"/>
    <xf numFmtId="0" fontId="2" fillId="0" borderId="0" xfId="0" applyFont="1" applyFill="1" applyBorder="1" applyAlignment="1"/>
    <xf numFmtId="0" fontId="2" fillId="0" borderId="10" xfId="0" applyFont="1" applyFill="1" applyBorder="1" applyAlignment="1"/>
    <xf numFmtId="166" fontId="0" fillId="0" borderId="0" xfId="0" applyNumberFormat="1"/>
    <xf numFmtId="0" fontId="0" fillId="0" borderId="11" xfId="0" applyBorder="1"/>
    <xf numFmtId="0" fontId="0" fillId="0" borderId="12" xfId="0" applyBorder="1"/>
    <xf numFmtId="165" fontId="1" fillId="0" borderId="13" xfId="2" applyFont="1" applyBorder="1"/>
    <xf numFmtId="0" fontId="0" fillId="0" borderId="15" xfId="0" applyBorder="1"/>
    <xf numFmtId="0" fontId="0" fillId="0" borderId="16" xfId="0" applyBorder="1"/>
    <xf numFmtId="165" fontId="1" fillId="0" borderId="20" xfId="2" applyFont="1" applyBorder="1"/>
    <xf numFmtId="165" fontId="2" fillId="3" borderId="23" xfId="2" applyFont="1" applyFill="1" applyBorder="1"/>
    <xf numFmtId="0" fontId="2" fillId="0" borderId="5" xfId="0" applyFont="1" applyFill="1" applyBorder="1" applyAlignment="1"/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0" fillId="0" borderId="0" xfId="0" applyFill="1"/>
    <xf numFmtId="170" fontId="0" fillId="0" borderId="0" xfId="0" applyNumberFormat="1" applyFill="1" applyBorder="1"/>
    <xf numFmtId="165" fontId="2" fillId="0" borderId="20" xfId="2" applyFont="1" applyFill="1" applyBorder="1"/>
    <xf numFmtId="166" fontId="0" fillId="0" borderId="0" xfId="0" applyNumberForma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165" fontId="2" fillId="0" borderId="13" xfId="2" applyFont="1" applyFill="1" applyBorder="1" applyAlignment="1">
      <alignment horizontal="center"/>
    </xf>
    <xf numFmtId="0" fontId="4" fillId="0" borderId="26" xfId="0" applyNumberFormat="1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165" fontId="4" fillId="3" borderId="28" xfId="2" applyFont="1" applyFill="1" applyBorder="1" applyAlignment="1">
      <alignment horizontal="center" vertical="center"/>
    </xf>
    <xf numFmtId="14" fontId="5" fillId="0" borderId="11" xfId="1" applyNumberFormat="1" applyFont="1" applyBorder="1" applyAlignment="1">
      <alignment horizontal="center" vertical="center"/>
    </xf>
    <xf numFmtId="0" fontId="0" fillId="0" borderId="12" xfId="0" applyFont="1" applyBorder="1" applyAlignment="1">
      <alignment wrapText="1"/>
    </xf>
    <xf numFmtId="0" fontId="0" fillId="0" borderId="9" xfId="0" applyBorder="1"/>
    <xf numFmtId="0" fontId="0" fillId="0" borderId="0" xfId="0" applyBorder="1"/>
    <xf numFmtId="165" fontId="1" fillId="0" borderId="10" xfId="2" applyFont="1" applyBorder="1"/>
    <xf numFmtId="165" fontId="2" fillId="0" borderId="13" xfId="2" applyFont="1" applyFill="1" applyBorder="1"/>
    <xf numFmtId="0" fontId="0" fillId="0" borderId="12" xfId="0" applyFont="1" applyBorder="1"/>
    <xf numFmtId="14" fontId="0" fillId="0" borderId="14" xfId="0" applyNumberFormat="1" applyFont="1" applyBorder="1" applyAlignment="1">
      <alignment horizontal="center"/>
    </xf>
    <xf numFmtId="165" fontId="2" fillId="3" borderId="28" xfId="2" applyFont="1" applyFill="1" applyBorder="1" applyAlignment="1">
      <alignment horizontal="center"/>
    </xf>
    <xf numFmtId="0" fontId="2" fillId="3" borderId="24" xfId="0" applyFont="1" applyFill="1" applyBorder="1"/>
    <xf numFmtId="0" fontId="0" fillId="3" borderId="15" xfId="0" applyFill="1" applyBorder="1"/>
    <xf numFmtId="165" fontId="2" fillId="3" borderId="3" xfId="2" applyFont="1" applyFill="1" applyBorder="1"/>
    <xf numFmtId="0" fontId="0" fillId="0" borderId="1" xfId="0" applyBorder="1"/>
    <xf numFmtId="0" fontId="0" fillId="0" borderId="2" xfId="0" applyBorder="1"/>
    <xf numFmtId="165" fontId="1" fillId="0" borderId="29" xfId="2" applyFont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165" fontId="1" fillId="0" borderId="33" xfId="2" applyFont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165" fontId="1" fillId="4" borderId="37" xfId="2" applyFont="1" applyFill="1" applyBorder="1"/>
    <xf numFmtId="165" fontId="2" fillId="0" borderId="0" xfId="2" applyFont="1"/>
    <xf numFmtId="165" fontId="2" fillId="0" borderId="38" xfId="2" applyFont="1" applyBorder="1"/>
    <xf numFmtId="165" fontId="1" fillId="0" borderId="0" xfId="2" applyFont="1" applyBorder="1"/>
    <xf numFmtId="165" fontId="2" fillId="0" borderId="39" xfId="2" applyFont="1" applyBorder="1"/>
    <xf numFmtId="0" fontId="2" fillId="0" borderId="40" xfId="0" applyFont="1" applyBorder="1" applyAlignment="1">
      <alignment horizontal="right"/>
    </xf>
    <xf numFmtId="165" fontId="1" fillId="0" borderId="40" xfId="2" applyFont="1" applyBorder="1"/>
    <xf numFmtId="0" fontId="0" fillId="0" borderId="40" xfId="0" applyFont="1" applyBorder="1" applyAlignment="1">
      <alignment horizontal="right"/>
    </xf>
    <xf numFmtId="0" fontId="0" fillId="0" borderId="18" xfId="0" applyBorder="1"/>
    <xf numFmtId="165" fontId="0" fillId="0" borderId="0" xfId="2" applyFont="1"/>
    <xf numFmtId="165" fontId="0" fillId="0" borderId="0" xfId="0" applyNumberFormat="1"/>
    <xf numFmtId="0" fontId="9" fillId="0" borderId="12" xfId="0" applyFont="1" applyBorder="1"/>
    <xf numFmtId="0" fontId="9" fillId="0" borderId="12" xfId="0" applyFont="1" applyBorder="1" applyAlignment="1">
      <alignment horizontal="center"/>
    </xf>
    <xf numFmtId="172" fontId="9" fillId="0" borderId="12" xfId="0" applyNumberFormat="1" applyFont="1" applyBorder="1"/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0" fillId="0" borderId="12" xfId="0" applyFont="1" applyBorder="1"/>
    <xf numFmtId="172" fontId="10" fillId="0" borderId="12" xfId="0" applyNumberFormat="1" applyFont="1" applyBorder="1"/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right"/>
    </xf>
    <xf numFmtId="171" fontId="0" fillId="0" borderId="0" xfId="0" applyNumberFormat="1" applyFill="1"/>
    <xf numFmtId="0" fontId="8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14" fontId="3" fillId="0" borderId="12" xfId="3" applyNumberFormat="1" applyFont="1" applyFill="1" applyBorder="1" applyAlignment="1">
      <alignment horizontal="center" vertical="center"/>
    </xf>
    <xf numFmtId="171" fontId="3" fillId="0" borderId="12" xfId="3" applyNumberFormat="1" applyFont="1" applyFill="1" applyBorder="1" applyAlignment="1">
      <alignment vertical="center"/>
    </xf>
    <xf numFmtId="0" fontId="0" fillId="0" borderId="14" xfId="0" applyFont="1" applyBorder="1" applyAlignment="1">
      <alignment horizontal="left"/>
    </xf>
    <xf numFmtId="0" fontId="2" fillId="0" borderId="41" xfId="0" applyFont="1" applyFill="1" applyBorder="1" applyAlignment="1"/>
    <xf numFmtId="0" fontId="2" fillId="0" borderId="42" xfId="0" applyFont="1" applyFill="1" applyBorder="1" applyAlignment="1"/>
    <xf numFmtId="165" fontId="2" fillId="0" borderId="8" xfId="2" applyFont="1" applyFill="1" applyBorder="1"/>
    <xf numFmtId="0" fontId="10" fillId="0" borderId="12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14" fontId="0" fillId="0" borderId="12" xfId="0" applyNumberFormat="1" applyFill="1" applyBorder="1" applyAlignment="1">
      <alignment horizontal="center"/>
    </xf>
    <xf numFmtId="165" fontId="2" fillId="4" borderId="0" xfId="2" applyFont="1" applyFill="1"/>
    <xf numFmtId="169" fontId="0" fillId="0" borderId="0" xfId="0" applyNumberFormat="1"/>
    <xf numFmtId="43" fontId="0" fillId="0" borderId="0" xfId="1" applyFont="1"/>
    <xf numFmtId="3" fontId="3" fillId="0" borderId="24" xfId="0" applyNumberFormat="1" applyFont="1" applyBorder="1" applyAlignment="1">
      <alignment horizontal="center" vertical="center" wrapText="1"/>
    </xf>
    <xf numFmtId="0" fontId="2" fillId="3" borderId="9" xfId="0" applyFont="1" applyFill="1" applyBorder="1"/>
    <xf numFmtId="0" fontId="2" fillId="3" borderId="0" xfId="0" applyFont="1" applyFill="1" applyBorder="1"/>
    <xf numFmtId="0" fontId="2" fillId="3" borderId="43" xfId="0" applyFont="1" applyFill="1" applyBorder="1"/>
    <xf numFmtId="165" fontId="2" fillId="3" borderId="44" xfId="2" applyFont="1" applyFill="1" applyBorder="1"/>
    <xf numFmtId="165" fontId="1" fillId="0" borderId="45" xfId="2" applyFont="1" applyBorder="1"/>
    <xf numFmtId="165" fontId="1" fillId="0" borderId="46" xfId="2" applyFont="1" applyBorder="1"/>
    <xf numFmtId="165" fontId="1" fillId="0" borderId="23" xfId="2" applyFont="1" applyBorder="1"/>
    <xf numFmtId="0" fontId="0" fillId="0" borderId="6" xfId="0" applyBorder="1"/>
    <xf numFmtId="0" fontId="0" fillId="0" borderId="7" xfId="0" applyBorder="1"/>
    <xf numFmtId="0" fontId="0" fillId="0" borderId="21" xfId="0" applyFont="1" applyBorder="1" applyAlignment="1">
      <alignment horizontal="left"/>
    </xf>
    <xf numFmtId="0" fontId="2" fillId="0" borderId="47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14" fontId="4" fillId="0" borderId="25" xfId="1" applyNumberFormat="1" applyFont="1" applyBorder="1" applyAlignment="1">
      <alignment horizontal="left" vertical="center"/>
    </xf>
    <xf numFmtId="0" fontId="0" fillId="0" borderId="17" xfId="0" applyBorder="1"/>
    <xf numFmtId="0" fontId="0" fillId="0" borderId="19" xfId="0" applyBorder="1"/>
    <xf numFmtId="168" fontId="0" fillId="0" borderId="20" xfId="4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68" fontId="0" fillId="0" borderId="12" xfId="4" applyFont="1" applyBorder="1"/>
    <xf numFmtId="0" fontId="0" fillId="0" borderId="24" xfId="0" applyFill="1" applyBorder="1" applyAlignment="1">
      <alignment horizontal="center"/>
    </xf>
    <xf numFmtId="0" fontId="12" fillId="0" borderId="12" xfId="0" applyFont="1" applyFill="1" applyBorder="1"/>
    <xf numFmtId="0" fontId="12" fillId="0" borderId="12" xfId="0" applyFont="1" applyFill="1" applyBorder="1" applyAlignment="1">
      <alignment horizontal="center"/>
    </xf>
    <xf numFmtId="14" fontId="12" fillId="0" borderId="12" xfId="0" applyNumberFormat="1" applyFont="1" applyFill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4" xfId="0" applyFont="1" applyFill="1" applyBorder="1"/>
    <xf numFmtId="0" fontId="12" fillId="0" borderId="4" xfId="0" applyFont="1" applyFill="1" applyBorder="1" applyAlignment="1">
      <alignment horizontal="center"/>
    </xf>
    <xf numFmtId="14" fontId="12" fillId="0" borderId="4" xfId="0" applyNumberFormat="1" applyFont="1" applyFill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3" fillId="0" borderId="12" xfId="0" applyFont="1" applyFill="1" applyBorder="1"/>
    <xf numFmtId="1" fontId="12" fillId="0" borderId="12" xfId="0" applyNumberFormat="1" applyFont="1" applyFill="1" applyBorder="1" applyAlignment="1">
      <alignment horizontal="center"/>
    </xf>
    <xf numFmtId="173" fontId="0" fillId="0" borderId="0" xfId="0" applyNumberFormat="1"/>
    <xf numFmtId="173" fontId="10" fillId="0" borderId="12" xfId="0" applyNumberFormat="1" applyFont="1" applyFill="1" applyBorder="1" applyAlignment="1">
      <alignment horizontal="center" vertical="center"/>
    </xf>
    <xf numFmtId="173" fontId="0" fillId="0" borderId="12" xfId="0" applyNumberFormat="1" applyBorder="1"/>
    <xf numFmtId="173" fontId="8" fillId="0" borderId="12" xfId="0" applyNumberFormat="1" applyFont="1" applyBorder="1"/>
    <xf numFmtId="0" fontId="10" fillId="0" borderId="0" xfId="0" applyFont="1" applyFill="1" applyBorder="1"/>
    <xf numFmtId="0" fontId="10" fillId="0" borderId="24" xfId="0" applyFont="1" applyFill="1" applyBorder="1"/>
    <xf numFmtId="0" fontId="0" fillId="0" borderId="15" xfId="0" applyBorder="1" applyAlignment="1">
      <alignment horizontal="center" vertical="center"/>
    </xf>
    <xf numFmtId="0" fontId="10" fillId="0" borderId="49" xfId="0" applyFont="1" applyFill="1" applyBorder="1"/>
    <xf numFmtId="0" fontId="8" fillId="7" borderId="12" xfId="0" applyFont="1" applyFill="1" applyBorder="1" applyAlignment="1">
      <alignment horizontal="center" vertical="center"/>
    </xf>
    <xf numFmtId="9" fontId="8" fillId="7" borderId="12" xfId="0" applyNumberFormat="1" applyFont="1" applyFill="1" applyBorder="1" applyAlignment="1">
      <alignment horizontal="center" vertical="center"/>
    </xf>
    <xf numFmtId="164" fontId="9" fillId="0" borderId="12" xfId="0" applyNumberFormat="1" applyFont="1" applyBorder="1"/>
    <xf numFmtId="164" fontId="2" fillId="7" borderId="12" xfId="0" applyNumberFormat="1" applyFont="1" applyFill="1" applyBorder="1"/>
    <xf numFmtId="164" fontId="0" fillId="0" borderId="0" xfId="0" applyNumberFormat="1"/>
    <xf numFmtId="164" fontId="7" fillId="7" borderId="50" xfId="0" applyNumberFormat="1" applyFont="1" applyFill="1" applyBorder="1"/>
    <xf numFmtId="0" fontId="10" fillId="7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9" fontId="0" fillId="0" borderId="12" xfId="5" applyFont="1" applyBorder="1" applyAlignment="1">
      <alignment horizontal="center" wrapText="1"/>
    </xf>
    <xf numFmtId="14" fontId="4" fillId="0" borderId="25" xfId="1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right"/>
    </xf>
    <xf numFmtId="0" fontId="15" fillId="0" borderId="0" xfId="6"/>
    <xf numFmtId="0" fontId="15" fillId="0" borderId="0" xfId="6" applyAlignment="1">
      <alignment horizontal="center"/>
    </xf>
    <xf numFmtId="14" fontId="4" fillId="0" borderId="25" xfId="1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right"/>
    </xf>
    <xf numFmtId="14" fontId="3" fillId="0" borderId="11" xfId="3" applyNumberFormat="1" applyFont="1" applyFill="1" applyBorder="1" applyAlignment="1">
      <alignment horizontal="center" vertical="center"/>
    </xf>
    <xf numFmtId="171" fontId="3" fillId="0" borderId="13" xfId="3" applyNumberFormat="1" applyFont="1" applyFill="1" applyBorder="1" applyAlignment="1">
      <alignment vertical="center"/>
    </xf>
    <xf numFmtId="0" fontId="8" fillId="0" borderId="12" xfId="0" applyFont="1" applyBorder="1" applyAlignment="1">
      <alignment horizontal="center" vertical="center" wrapText="1"/>
    </xf>
    <xf numFmtId="14" fontId="4" fillId="0" borderId="25" xfId="1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right"/>
    </xf>
    <xf numFmtId="0" fontId="9" fillId="0" borderId="12" xfId="0" applyFont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/>
    </xf>
    <xf numFmtId="14" fontId="9" fillId="0" borderId="12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167" fontId="9" fillId="0" borderId="12" xfId="0" applyNumberFormat="1" applyFont="1" applyBorder="1" applyAlignment="1">
      <alignment vertical="center"/>
    </xf>
    <xf numFmtId="167" fontId="10" fillId="0" borderId="50" xfId="0" applyNumberFormat="1" applyFont="1" applyBorder="1" applyAlignment="1">
      <alignment vertical="center"/>
    </xf>
    <xf numFmtId="0" fontId="10" fillId="9" borderId="12" xfId="0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left" vertical="center"/>
    </xf>
    <xf numFmtId="9" fontId="10" fillId="9" borderId="12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174" fontId="2" fillId="0" borderId="12" xfId="2" applyNumberFormat="1" applyFont="1" applyBorder="1" applyAlignment="1">
      <alignment vertical="center"/>
    </xf>
    <xf numFmtId="174" fontId="10" fillId="0" borderId="12" xfId="0" applyNumberFormat="1" applyFont="1" applyBorder="1"/>
    <xf numFmtId="165" fontId="0" fillId="4" borderId="12" xfId="0" applyNumberFormat="1" applyFill="1" applyBorder="1"/>
    <xf numFmtId="0" fontId="0" fillId="0" borderId="0" xfId="0" applyAlignment="1">
      <alignment vertical="center"/>
    </xf>
    <xf numFmtId="174" fontId="0" fillId="0" borderId="0" xfId="0" applyNumberFormat="1"/>
    <xf numFmtId="0" fontId="0" fillId="0" borderId="12" xfId="0" applyBorder="1" applyAlignment="1">
      <alignment vertical="center" wrapText="1"/>
    </xf>
    <xf numFmtId="174" fontId="0" fillId="0" borderId="12" xfId="2" applyNumberFormat="1" applyFont="1" applyBorder="1" applyAlignment="1">
      <alignment vertical="center"/>
    </xf>
    <xf numFmtId="174" fontId="0" fillId="0" borderId="12" xfId="0" applyNumberFormat="1" applyBorder="1" applyAlignment="1">
      <alignment vertical="center"/>
    </xf>
    <xf numFmtId="0" fontId="0" fillId="4" borderId="12" xfId="0" applyFill="1" applyBorder="1"/>
    <xf numFmtId="174" fontId="0" fillId="0" borderId="12" xfId="0" applyNumberFormat="1" applyBorder="1"/>
    <xf numFmtId="174" fontId="2" fillId="0" borderId="12" xfId="0" applyNumberFormat="1" applyFont="1" applyBorder="1" applyAlignment="1">
      <alignment vertical="center"/>
    </xf>
    <xf numFmtId="174" fontId="10" fillId="0" borderId="12" xfId="0" applyNumberFormat="1" applyFont="1" applyBorder="1" applyAlignment="1">
      <alignment vertical="center"/>
    </xf>
    <xf numFmtId="174" fontId="0" fillId="0" borderId="0" xfId="2" applyNumberFormat="1" applyFont="1" applyBorder="1" applyAlignment="1">
      <alignment vertical="center"/>
    </xf>
    <xf numFmtId="174" fontId="10" fillId="0" borderId="12" xfId="2" applyNumberFormat="1" applyFont="1" applyBorder="1" applyAlignment="1">
      <alignment vertical="center"/>
    </xf>
    <xf numFmtId="174" fontId="0" fillId="0" borderId="12" xfId="2" applyNumberFormat="1" applyFont="1" applyBorder="1"/>
    <xf numFmtId="174" fontId="0" fillId="0" borderId="0" xfId="2" applyNumberFormat="1" applyFont="1" applyBorder="1"/>
    <xf numFmtId="174" fontId="10" fillId="0" borderId="12" xfId="2" applyNumberFormat="1" applyFont="1" applyBorder="1"/>
    <xf numFmtId="0" fontId="11" fillId="9" borderId="12" xfId="0" applyFont="1" applyFill="1" applyBorder="1" applyAlignment="1">
      <alignment horizontal="center" vertical="center"/>
    </xf>
    <xf numFmtId="0" fontId="11" fillId="9" borderId="24" xfId="0" applyFont="1" applyFill="1" applyBorder="1"/>
    <xf numFmtId="175" fontId="11" fillId="0" borderId="12" xfId="2" applyNumberFormat="1" applyFont="1" applyBorder="1" applyAlignment="1">
      <alignment vertical="center"/>
    </xf>
    <xf numFmtId="175" fontId="9" fillId="0" borderId="12" xfId="2" applyNumberFormat="1" applyFont="1" applyBorder="1" applyAlignment="1">
      <alignment horizontal="left" vertical="center"/>
    </xf>
    <xf numFmtId="174" fontId="11" fillId="0" borderId="24" xfId="0" applyNumberFormat="1" applyFont="1" applyBorder="1" applyAlignment="1">
      <alignment vertical="center"/>
    </xf>
    <xf numFmtId="174" fontId="11" fillId="0" borderId="12" xfId="0" applyNumberFormat="1" applyFont="1" applyBorder="1" applyAlignment="1">
      <alignment vertical="center"/>
    </xf>
    <xf numFmtId="174" fontId="9" fillId="0" borderId="12" xfId="0" applyNumberFormat="1" applyFont="1" applyBorder="1" applyAlignment="1">
      <alignment horizontal="left" vertical="center"/>
    </xf>
    <xf numFmtId="175" fontId="11" fillId="0" borderId="12" xfId="0" applyNumberFormat="1" applyFont="1" applyBorder="1"/>
    <xf numFmtId="174" fontId="11" fillId="4" borderId="12" xfId="0" applyNumberFormat="1" applyFont="1" applyFill="1" applyBorder="1"/>
    <xf numFmtId="0" fontId="0" fillId="4" borderId="12" xfId="0" applyFont="1" applyFill="1" applyBorder="1"/>
    <xf numFmtId="0" fontId="17" fillId="0" borderId="12" xfId="0" applyFont="1" applyFill="1" applyBorder="1"/>
    <xf numFmtId="0" fontId="9" fillId="0" borderId="12" xfId="0" applyFont="1" applyFill="1" applyBorder="1" applyAlignment="1">
      <alignment horizontal="center"/>
    </xf>
    <xf numFmtId="14" fontId="9" fillId="0" borderId="12" xfId="0" applyNumberFormat="1" applyFont="1" applyFill="1" applyBorder="1" applyAlignment="1">
      <alignment horizontal="center"/>
    </xf>
    <xf numFmtId="14" fontId="9" fillId="0" borderId="12" xfId="0" applyNumberFormat="1" applyFont="1" applyBorder="1" applyAlignment="1">
      <alignment horizontal="center" vertical="center"/>
    </xf>
    <xf numFmtId="0" fontId="9" fillId="0" borderId="12" xfId="0" applyFont="1" applyFill="1" applyBorder="1"/>
    <xf numFmtId="0" fontId="10" fillId="0" borderId="0" xfId="0" applyFont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6" xfId="0" applyFont="1" applyBorder="1"/>
    <xf numFmtId="175" fontId="9" fillId="0" borderId="13" xfId="2" applyNumberFormat="1" applyFont="1" applyBorder="1"/>
    <xf numFmtId="0" fontId="9" fillId="0" borderId="27" xfId="0" applyFont="1" applyBorder="1"/>
    <xf numFmtId="0" fontId="9" fillId="0" borderId="53" xfId="0" applyFont="1" applyBorder="1" applyAlignment="1">
      <alignment horizontal="left" vertical="center"/>
    </xf>
    <xf numFmtId="175" fontId="8" fillId="0" borderId="28" xfId="0" applyNumberFormat="1" applyFont="1" applyBorder="1"/>
    <xf numFmtId="0" fontId="9" fillId="0" borderId="24" xfId="0" applyFont="1" applyBorder="1" applyAlignment="1">
      <alignment horizontal="center" vertical="center"/>
    </xf>
    <xf numFmtId="171" fontId="3" fillId="9" borderId="13" xfId="3" applyNumberFormat="1" applyFont="1" applyFill="1" applyBorder="1" applyAlignment="1">
      <alignment vertical="center"/>
    </xf>
    <xf numFmtId="14" fontId="4" fillId="0" borderId="25" xfId="1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right"/>
    </xf>
    <xf numFmtId="0" fontId="0" fillId="0" borderId="12" xfId="0" applyBorder="1" applyAlignment="1">
      <alignment horizontal="center" vertical="center"/>
    </xf>
    <xf numFmtId="171" fontId="3" fillId="0" borderId="50" xfId="3" applyNumberFormat="1" applyFont="1" applyFill="1" applyBorder="1" applyAlignment="1">
      <alignment vertical="center"/>
    </xf>
    <xf numFmtId="14" fontId="5" fillId="0" borderId="14" xfId="1" applyNumberFormat="1" applyFont="1" applyBorder="1" applyAlignment="1">
      <alignment horizontal="center" vertical="center"/>
    </xf>
    <xf numFmtId="165" fontId="0" fillId="0" borderId="13" xfId="2" applyFont="1" applyBorder="1"/>
    <xf numFmtId="0" fontId="17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0" xfId="0" applyFont="1"/>
    <xf numFmtId="0" fontId="7" fillId="0" borderId="0" xfId="0" applyFont="1"/>
    <xf numFmtId="167" fontId="7" fillId="0" borderId="39" xfId="0" applyNumberFormat="1" applyFont="1" applyBorder="1"/>
    <xf numFmtId="0" fontId="18" fillId="0" borderId="5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175" fontId="0" fillId="0" borderId="12" xfId="2" applyNumberFormat="1" applyFont="1" applyBorder="1" applyAlignment="1">
      <alignment horizontal="right"/>
    </xf>
    <xf numFmtId="175" fontId="10" fillId="0" borderId="12" xfId="2" applyNumberFormat="1" applyFont="1" applyBorder="1" applyAlignment="1">
      <alignment horizontal="center" vertical="center"/>
    </xf>
    <xf numFmtId="175" fontId="10" fillId="0" borderId="16" xfId="2" applyNumberFormat="1" applyFont="1" applyBorder="1"/>
    <xf numFmtId="14" fontId="4" fillId="0" borderId="25" xfId="1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right"/>
    </xf>
    <xf numFmtId="14" fontId="4" fillId="0" borderId="25" xfId="1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right"/>
    </xf>
    <xf numFmtId="165" fontId="2" fillId="0" borderId="0" xfId="2" applyFont="1" applyBorder="1"/>
    <xf numFmtId="0" fontId="0" fillId="3" borderId="42" xfId="0" applyFill="1" applyBorder="1"/>
    <xf numFmtId="0" fontId="0" fillId="3" borderId="58" xfId="0" applyFill="1" applyBorder="1"/>
    <xf numFmtId="165" fontId="2" fillId="3" borderId="59" xfId="2" applyFont="1" applyFill="1" applyBorder="1"/>
    <xf numFmtId="171" fontId="3" fillId="0" borderId="20" xfId="3" applyNumberFormat="1" applyFont="1" applyFill="1" applyBorder="1" applyAlignment="1">
      <alignment vertical="center"/>
    </xf>
    <xf numFmtId="0" fontId="2" fillId="3" borderId="14" xfId="0" applyFont="1" applyFill="1" applyBorder="1"/>
    <xf numFmtId="165" fontId="2" fillId="3" borderId="60" xfId="2" applyFont="1" applyFill="1" applyBorder="1"/>
    <xf numFmtId="0" fontId="0" fillId="0" borderId="61" xfId="0" applyBorder="1"/>
    <xf numFmtId="165" fontId="1" fillId="0" borderId="62" xfId="2" applyFont="1" applyBorder="1"/>
    <xf numFmtId="0" fontId="0" fillId="0" borderId="63" xfId="0" applyBorder="1"/>
    <xf numFmtId="165" fontId="1" fillId="0" borderId="64" xfId="2" applyFont="1" applyBorder="1"/>
    <xf numFmtId="0" fontId="0" fillId="0" borderId="21" xfId="0" applyBorder="1"/>
    <xf numFmtId="0" fontId="0" fillId="0" borderId="22" xfId="0" applyBorder="1"/>
    <xf numFmtId="0" fontId="0" fillId="0" borderId="47" xfId="0" applyBorder="1"/>
    <xf numFmtId="165" fontId="1" fillId="4" borderId="65" xfId="2" applyFont="1" applyFill="1" applyBorder="1"/>
    <xf numFmtId="0" fontId="0" fillId="3" borderId="57" xfId="0" applyFill="1" applyBorder="1"/>
    <xf numFmtId="14" fontId="3" fillId="0" borderId="4" xfId="3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1" fontId="3" fillId="0" borderId="4" xfId="3" applyNumberFormat="1" applyFont="1" applyFill="1" applyBorder="1" applyAlignment="1">
      <alignment vertical="center"/>
    </xf>
    <xf numFmtId="171" fontId="3" fillId="10" borderId="12" xfId="3" applyNumberFormat="1" applyFont="1" applyFill="1" applyBorder="1" applyAlignment="1">
      <alignment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9" fillId="10" borderId="12" xfId="0" applyFont="1" applyFill="1" applyBorder="1"/>
    <xf numFmtId="0" fontId="9" fillId="10" borderId="4" xfId="0" applyFont="1" applyFill="1" applyBorder="1"/>
    <xf numFmtId="172" fontId="9" fillId="0" borderId="4" xfId="0" applyNumberFormat="1" applyFont="1" applyBorder="1"/>
    <xf numFmtId="172" fontId="2" fillId="0" borderId="67" xfId="0" applyNumberFormat="1" applyFont="1" applyBorder="1"/>
    <xf numFmtId="0" fontId="9" fillId="0" borderId="4" xfId="0" applyFont="1" applyBorder="1"/>
    <xf numFmtId="0" fontId="0" fillId="0" borderId="4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0" xfId="0" applyFont="1" applyAlignment="1"/>
    <xf numFmtId="0" fontId="0" fillId="0" borderId="41" xfId="0" applyBorder="1"/>
    <xf numFmtId="0" fontId="0" fillId="0" borderId="42" xfId="0" applyBorder="1"/>
    <xf numFmtId="0" fontId="0" fillId="0" borderId="69" xfId="0" applyBorder="1"/>
    <xf numFmtId="0" fontId="0" fillId="0" borderId="10" xfId="0" applyBorder="1"/>
    <xf numFmtId="0" fontId="0" fillId="0" borderId="70" xfId="0" applyBorder="1"/>
    <xf numFmtId="0" fontId="0" fillId="0" borderId="12" xfId="0" applyBorder="1" applyAlignment="1">
      <alignment horizontal="center" vertical="center"/>
    </xf>
    <xf numFmtId="165" fontId="0" fillId="0" borderId="12" xfId="0" applyNumberFormat="1" applyBorder="1"/>
    <xf numFmtId="0" fontId="19" fillId="0" borderId="0" xfId="0" applyFont="1"/>
    <xf numFmtId="0" fontId="11" fillId="9" borderId="12" xfId="0" applyFont="1" applyFill="1" applyBorder="1"/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175" fontId="0" fillId="0" borderId="12" xfId="2" applyNumberFormat="1" applyFont="1" applyBorder="1"/>
    <xf numFmtId="175" fontId="0" fillId="0" borderId="12" xfId="0" applyNumberFormat="1" applyBorder="1"/>
    <xf numFmtId="0" fontId="8" fillId="0" borderId="0" xfId="0" applyFont="1" applyAlignment="1">
      <alignment horizontal="center" vertical="center"/>
    </xf>
    <xf numFmtId="0" fontId="9" fillId="0" borderId="0" xfId="0" applyFont="1"/>
    <xf numFmtId="175" fontId="8" fillId="0" borderId="71" xfId="0" applyNumberFormat="1" applyFont="1" applyBorder="1"/>
    <xf numFmtId="175" fontId="10" fillId="0" borderId="71" xfId="0" applyNumberFormat="1" applyFont="1" applyBorder="1"/>
    <xf numFmtId="175" fontId="8" fillId="0" borderId="12" xfId="2" applyNumberFormat="1" applyFont="1" applyBorder="1"/>
    <xf numFmtId="175" fontId="12" fillId="0" borderId="12" xfId="0" applyNumberFormat="1" applyFont="1" applyBorder="1"/>
    <xf numFmtId="0" fontId="2" fillId="4" borderId="12" xfId="0" applyFont="1" applyFill="1" applyBorder="1"/>
    <xf numFmtId="175" fontId="8" fillId="0" borderId="0" xfId="2" applyNumberFormat="1" applyFont="1" applyBorder="1"/>
    <xf numFmtId="175" fontId="0" fillId="0" borderId="0" xfId="0" applyNumberFormat="1"/>
    <xf numFmtId="175" fontId="10" fillId="0" borderId="12" xfId="2" applyNumberFormat="1" applyFont="1" applyBorder="1"/>
    <xf numFmtId="0" fontId="0" fillId="0" borderId="0" xfId="0" applyAlignment="1">
      <alignment horizontal="left" vertical="center"/>
    </xf>
    <xf numFmtId="175" fontId="8" fillId="0" borderId="24" xfId="2" applyNumberFormat="1" applyFont="1" applyBorder="1"/>
    <xf numFmtId="175" fontId="8" fillId="0" borderId="1" xfId="2" applyNumberFormat="1" applyFont="1" applyBorder="1"/>
    <xf numFmtId="175" fontId="0" fillId="0" borderId="4" xfId="0" applyNumberFormat="1" applyBorder="1"/>
    <xf numFmtId="175" fontId="8" fillId="0" borderId="66" xfId="2" applyNumberFormat="1" applyFont="1" applyBorder="1"/>
    <xf numFmtId="175" fontId="10" fillId="0" borderId="57" xfId="0" applyNumberFormat="1" applyFont="1" applyBorder="1"/>
    <xf numFmtId="0" fontId="8" fillId="0" borderId="50" xfId="0" applyFont="1" applyBorder="1" applyAlignment="1">
      <alignment horizontal="center" vertical="center"/>
    </xf>
    <xf numFmtId="0" fontId="9" fillId="0" borderId="24" xfId="0" applyFont="1" applyBorder="1"/>
    <xf numFmtId="175" fontId="0" fillId="0" borderId="4" xfId="2" applyNumberFormat="1" applyFont="1" applyBorder="1"/>
    <xf numFmtId="175" fontId="11" fillId="12" borderId="12" xfId="0" applyNumberFormat="1" applyFont="1" applyFill="1" applyBorder="1"/>
    <xf numFmtId="0" fontId="9" fillId="0" borderId="50" xfId="0" applyFont="1" applyBorder="1"/>
    <xf numFmtId="0" fontId="0" fillId="0" borderId="50" xfId="0" applyBorder="1" applyAlignment="1">
      <alignment horizontal="left" vertical="center"/>
    </xf>
    <xf numFmtId="175" fontId="8" fillId="0" borderId="50" xfId="2" applyNumberFormat="1" applyFont="1" applyBorder="1"/>
    <xf numFmtId="0" fontId="2" fillId="4" borderId="0" xfId="0" applyFont="1" applyFill="1"/>
    <xf numFmtId="14" fontId="0" fillId="0" borderId="0" xfId="0" applyNumberFormat="1"/>
    <xf numFmtId="175" fontId="10" fillId="0" borderId="0" xfId="0" applyNumberFormat="1" applyFont="1"/>
    <xf numFmtId="0" fontId="10" fillId="13" borderId="0" xfId="0" applyFont="1" applyFill="1"/>
    <xf numFmtId="0" fontId="2" fillId="13" borderId="0" xfId="0" applyFont="1" applyFill="1"/>
    <xf numFmtId="174" fontId="7" fillId="13" borderId="39" xfId="0" applyNumberFormat="1" applyFont="1" applyFill="1" applyBorder="1"/>
    <xf numFmtId="0" fontId="2" fillId="0" borderId="0" xfId="0" applyFont="1" applyFill="1"/>
    <xf numFmtId="49" fontId="2" fillId="0" borderId="0" xfId="0" applyNumberFormat="1" applyFont="1"/>
    <xf numFmtId="49" fontId="0" fillId="0" borderId="0" xfId="0" applyNumberFormat="1" applyAlignment="1">
      <alignment horizontal="center" vertical="center"/>
    </xf>
    <xf numFmtId="176" fontId="0" fillId="0" borderId="0" xfId="0" applyNumberFormat="1"/>
    <xf numFmtId="49" fontId="0" fillId="0" borderId="0" xfId="0" applyNumberFormat="1"/>
    <xf numFmtId="176" fontId="2" fillId="0" borderId="0" xfId="0" applyNumberFormat="1" applyFont="1"/>
    <xf numFmtId="0" fontId="0" fillId="0" borderId="0" xfId="0" applyAlignment="1">
      <alignment wrapText="1"/>
    </xf>
    <xf numFmtId="0" fontId="2" fillId="13" borderId="66" xfId="0" applyFont="1" applyFill="1" applyBorder="1"/>
    <xf numFmtId="176" fontId="2" fillId="13" borderId="67" xfId="0" applyNumberFormat="1" applyFont="1" applyFill="1" applyBorder="1"/>
    <xf numFmtId="14" fontId="4" fillId="0" borderId="25" xfId="1" applyNumberFormat="1" applyFont="1" applyBorder="1" applyAlignment="1">
      <alignment horizontal="left" vertical="center"/>
    </xf>
    <xf numFmtId="14" fontId="4" fillId="0" borderId="26" xfId="1" applyNumberFormat="1" applyFont="1" applyBorder="1" applyAlignment="1">
      <alignment horizontal="left" vertical="center"/>
    </xf>
    <xf numFmtId="14" fontId="4" fillId="0" borderId="27" xfId="1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18" fillId="11" borderId="66" xfId="0" applyFont="1" applyFill="1" applyBorder="1" applyAlignment="1">
      <alignment horizontal="center" vertical="center"/>
    </xf>
    <xf numFmtId="0" fontId="18" fillId="11" borderId="68" xfId="0" applyFont="1" applyFill="1" applyBorder="1" applyAlignment="1">
      <alignment horizontal="center" vertical="center"/>
    </xf>
    <xf numFmtId="0" fontId="18" fillId="11" borderId="69" xfId="0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1" fillId="11" borderId="66" xfId="0" applyFont="1" applyFill="1" applyBorder="1" applyAlignment="1">
      <alignment horizontal="center" vertical="center" wrapText="1"/>
    </xf>
    <xf numFmtId="0" fontId="11" fillId="11" borderId="68" xfId="0" applyFont="1" applyFill="1" applyBorder="1" applyAlignment="1">
      <alignment horizontal="center" vertical="center" wrapText="1"/>
    </xf>
    <xf numFmtId="0" fontId="11" fillId="11" borderId="67" xfId="0" applyFont="1" applyFill="1" applyBorder="1" applyAlignment="1">
      <alignment horizontal="center" vertical="center" wrapText="1"/>
    </xf>
    <xf numFmtId="0" fontId="18" fillId="11" borderId="41" xfId="0" applyFont="1" applyFill="1" applyBorder="1" applyAlignment="1">
      <alignment horizontal="center" vertical="center"/>
    </xf>
    <xf numFmtId="0" fontId="18" fillId="11" borderId="42" xfId="0" applyFont="1" applyFill="1" applyBorder="1" applyAlignment="1">
      <alignment horizontal="center" vertical="center"/>
    </xf>
    <xf numFmtId="0" fontId="18" fillId="11" borderId="66" xfId="0" applyFont="1" applyFill="1" applyBorder="1" applyAlignment="1">
      <alignment horizontal="center" vertical="center" wrapText="1"/>
    </xf>
    <xf numFmtId="0" fontId="18" fillId="11" borderId="68" xfId="0" applyFont="1" applyFill="1" applyBorder="1" applyAlignment="1">
      <alignment horizontal="center" vertical="center" wrapText="1"/>
    </xf>
    <xf numFmtId="0" fontId="18" fillId="11" borderId="42" xfId="0" applyFont="1" applyFill="1" applyBorder="1" applyAlignment="1">
      <alignment horizontal="center" vertical="center" wrapText="1"/>
    </xf>
    <xf numFmtId="0" fontId="18" fillId="11" borderId="67" xfId="0" applyFont="1" applyFill="1" applyBorder="1" applyAlignment="1">
      <alignment horizontal="center" vertical="center"/>
    </xf>
    <xf numFmtId="0" fontId="2" fillId="0" borderId="0" xfId="0" applyFont="1"/>
    <xf numFmtId="0" fontId="20" fillId="14" borderId="72" xfId="0" applyFont="1" applyFill="1" applyBorder="1" applyAlignment="1">
      <alignment horizontal="center" vertical="center" wrapText="1"/>
    </xf>
    <xf numFmtId="0" fontId="20" fillId="14" borderId="73" xfId="0" applyFont="1" applyFill="1" applyBorder="1" applyAlignment="1">
      <alignment horizontal="center" vertical="center" wrapText="1"/>
    </xf>
    <xf numFmtId="0" fontId="20" fillId="14" borderId="74" xfId="0" applyFont="1" applyFill="1" applyBorder="1" applyAlignment="1">
      <alignment horizontal="center" vertical="center" wrapText="1"/>
    </xf>
    <xf numFmtId="0" fontId="11" fillId="8" borderId="48" xfId="0" applyFont="1" applyFill="1" applyBorder="1" applyAlignment="1">
      <alignment horizontal="center" vertical="center" wrapText="1"/>
    </xf>
    <xf numFmtId="0" fontId="11" fillId="8" borderId="18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5" borderId="1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/>
    </xf>
    <xf numFmtId="0" fontId="11" fillId="6" borderId="48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</cellXfs>
  <cellStyles count="7">
    <cellStyle name="Hipervínculo" xfId="6" builtinId="8"/>
    <cellStyle name="Millares" xfId="1" builtinId="3"/>
    <cellStyle name="Millares 2" xfId="3" xr:uid="{00000000-0005-0000-0000-000002000000}"/>
    <cellStyle name="Moneda" xfId="2" builtinId="4"/>
    <cellStyle name="Moneda [0]" xfId="4" builtinId="7"/>
    <cellStyle name="Normal" xfId="0" builtinId="0"/>
    <cellStyle name="Porcentaje" xfId="5" builtinId="5"/>
  </cellStyles>
  <dxfs count="0"/>
  <tableStyles count="0" defaultTableStyle="TableStyleMedium2" defaultPivotStyle="PivotStyleLight16"/>
  <colors>
    <mruColors>
      <color rgb="FF00FFFF"/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72</xdr:row>
      <xdr:rowOff>0</xdr:rowOff>
    </xdr:from>
    <xdr:to>
      <xdr:col>1</xdr:col>
      <xdr:colOff>1627188</xdr:colOff>
      <xdr:row>74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8765500"/>
          <a:ext cx="1722438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308508</xdr:colOff>
      <xdr:row>13</xdr:row>
      <xdr:rowOff>32972</xdr:rowOff>
    </xdr:from>
    <xdr:to>
      <xdr:col>4</xdr:col>
      <xdr:colOff>377408</xdr:colOff>
      <xdr:row>16</xdr:row>
      <xdr:rowOff>17284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5410290A-0308-4B9B-A69C-C84685DA0C3E}"/>
            </a:ext>
          </a:extLst>
        </xdr:cNvPr>
        <xdr:cNvSpPr/>
      </xdr:nvSpPr>
      <xdr:spPr>
        <a:xfrm>
          <a:off x="1114958" y="217122"/>
          <a:ext cx="7923850" cy="536762"/>
        </a:xfrm>
        <a:prstGeom prst="roundRect">
          <a:avLst/>
        </a:prstGeom>
        <a:gradFill flip="none" rotWithShape="1">
          <a:gsLst>
            <a:gs pos="0">
              <a:srgbClr val="92D050">
                <a:tint val="66000"/>
                <a:satMod val="160000"/>
              </a:srgbClr>
            </a:gs>
            <a:gs pos="50000">
              <a:srgbClr val="92D050">
                <a:tint val="44500"/>
                <a:satMod val="160000"/>
              </a:srgbClr>
            </a:gs>
            <a:gs pos="100000">
              <a:srgbClr val="92D050">
                <a:tint val="23500"/>
                <a:satMod val="160000"/>
              </a:srgbClr>
            </a:gs>
          </a:gsLst>
          <a:lin ang="16200000" scaled="1"/>
          <a:tileRect/>
        </a:gradFill>
        <a:ln w="38100" cmpd="dbl">
          <a:solidFill>
            <a:srgbClr val="92D05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3200" b="1" i="1" baseline="0">
              <a:solidFill>
                <a:schemeClr val="tx1"/>
              </a:solidFill>
            </a:rPr>
            <a:t>AUXILIOS  EDUCATIVOS 2022-1</a:t>
          </a:r>
          <a:endParaRPr lang="es-CO" sz="3200" b="1" i="1">
            <a:solidFill>
              <a:schemeClr val="tx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</xdr:row>
      <xdr:rowOff>19049</xdr:rowOff>
    </xdr:from>
    <xdr:to>
      <xdr:col>8</xdr:col>
      <xdr:colOff>704851</xdr:colOff>
      <xdr:row>35</xdr:row>
      <xdr:rowOff>123070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CC2901-3C84-48BB-A05E-49C55FA42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790574"/>
          <a:ext cx="6800850" cy="600952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</xdr:row>
      <xdr:rowOff>133351</xdr:rowOff>
    </xdr:from>
    <xdr:to>
      <xdr:col>5</xdr:col>
      <xdr:colOff>85725</xdr:colOff>
      <xdr:row>1</xdr:row>
      <xdr:rowOff>704851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1AFEE758-CCF8-4054-8F88-F859E162BCD2}"/>
            </a:ext>
          </a:extLst>
        </xdr:cNvPr>
        <xdr:cNvSpPr/>
      </xdr:nvSpPr>
      <xdr:spPr>
        <a:xfrm>
          <a:off x="2714625" y="323851"/>
          <a:ext cx="5543550" cy="571500"/>
        </a:xfrm>
        <a:prstGeom prst="roundRect">
          <a:avLst/>
        </a:prstGeom>
        <a:gradFill flip="none" rotWithShape="1">
          <a:gsLst>
            <a:gs pos="0">
              <a:srgbClr val="92D050">
                <a:tint val="66000"/>
                <a:satMod val="160000"/>
              </a:srgbClr>
            </a:gs>
            <a:gs pos="50000">
              <a:srgbClr val="92D050">
                <a:tint val="44500"/>
                <a:satMod val="160000"/>
              </a:srgbClr>
            </a:gs>
            <a:gs pos="100000">
              <a:srgbClr val="92D050">
                <a:tint val="23500"/>
                <a:satMod val="160000"/>
              </a:srgbClr>
            </a:gs>
          </a:gsLst>
          <a:lin ang="16200000" scaled="1"/>
          <a:tileRect/>
        </a:gradFill>
        <a:ln w="38100" cmpd="dbl">
          <a:solidFill>
            <a:srgbClr val="92D05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3200" b="1" i="1" baseline="0">
              <a:solidFill>
                <a:schemeClr val="tx1"/>
              </a:solidFill>
            </a:rPr>
            <a:t>AUXILIOS  EDUCATIVOS 2022-2</a:t>
          </a:r>
          <a:endParaRPr lang="es-CO" sz="3200" b="1" i="1">
            <a:solidFill>
              <a:schemeClr val="tx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124475</xdr:colOff>
      <xdr:row>0</xdr:row>
      <xdr:rowOff>128761</xdr:rowOff>
    </xdr:from>
    <xdr:to>
      <xdr:col>6</xdr:col>
      <xdr:colOff>466725</xdr:colOff>
      <xdr:row>2</xdr:row>
      <xdr:rowOff>113073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A5529AB1-536C-4414-AB7F-29A7C9064AE3}"/>
            </a:ext>
          </a:extLst>
        </xdr:cNvPr>
        <xdr:cNvSpPr/>
      </xdr:nvSpPr>
      <xdr:spPr>
        <a:xfrm>
          <a:off x="124475" y="128761"/>
          <a:ext cx="11296000" cy="755837"/>
        </a:xfrm>
        <a:prstGeom prst="roundRect">
          <a:avLst/>
        </a:prstGeom>
        <a:gradFill flip="none" rotWithShape="1">
          <a:gsLst>
            <a:gs pos="0">
              <a:srgbClr val="92D050">
                <a:tint val="66000"/>
                <a:satMod val="160000"/>
              </a:srgbClr>
            </a:gs>
            <a:gs pos="50000">
              <a:srgbClr val="92D050">
                <a:tint val="44500"/>
                <a:satMod val="160000"/>
              </a:srgbClr>
            </a:gs>
            <a:gs pos="100000">
              <a:srgbClr val="92D050">
                <a:tint val="23500"/>
                <a:satMod val="160000"/>
              </a:srgbClr>
            </a:gs>
          </a:gsLst>
          <a:lin ang="16200000" scaled="1"/>
          <a:tileRect/>
        </a:gradFill>
        <a:ln w="38100" cmpd="dbl">
          <a:solidFill>
            <a:srgbClr val="92D05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2800" b="1" i="1" baseline="0">
              <a:solidFill>
                <a:schemeClr val="tx1"/>
              </a:solidFill>
            </a:rPr>
            <a:t>ENTREGA DE AUXILIOS  EDUCATIVOS 2022-1 - ENTREGADOS </a:t>
          </a:r>
          <a:endParaRPr lang="es-CO" sz="2800" b="1" i="1">
            <a:solidFill>
              <a:schemeClr val="tx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76200</xdr:rowOff>
    </xdr:from>
    <xdr:to>
      <xdr:col>3</xdr:col>
      <xdr:colOff>990600</xdr:colOff>
      <xdr:row>3</xdr:row>
      <xdr:rowOff>133350</xdr:rowOff>
    </xdr:to>
    <xdr:sp macro="" textlink="">
      <xdr:nvSpPr>
        <xdr:cNvPr id="2" name="Rectángulo: esquinas redondeadas 1">
          <a:extLst>
            <a:ext uri="{FF2B5EF4-FFF2-40B4-BE49-F238E27FC236}">
              <a16:creationId xmlns:a16="http://schemas.microsoft.com/office/drawing/2014/main" id="{9415F250-BE94-4E92-9B9D-1BB11B82CC5E}"/>
            </a:ext>
          </a:extLst>
        </xdr:cNvPr>
        <xdr:cNvSpPr/>
      </xdr:nvSpPr>
      <xdr:spPr>
        <a:xfrm>
          <a:off x="457200" y="76200"/>
          <a:ext cx="3895725" cy="43815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800" b="1"/>
            <a:t>DONACIÓN</a:t>
          </a:r>
          <a:r>
            <a:rPr lang="es-CO" sz="1800" b="1" baseline="0"/>
            <a:t> BONOS TIENDAS ARA</a:t>
          </a:r>
          <a:endParaRPr lang="es-CO" sz="1800" b="1"/>
        </a:p>
      </xdr:txBody>
    </xdr:sp>
    <xdr:clientData/>
  </xdr:twoCellAnchor>
  <xdr:twoCellAnchor>
    <xdr:from>
      <xdr:col>1</xdr:col>
      <xdr:colOff>66675</xdr:colOff>
      <xdr:row>16</xdr:row>
      <xdr:rowOff>76200</xdr:rowOff>
    </xdr:from>
    <xdr:to>
      <xdr:col>3</xdr:col>
      <xdr:colOff>990600</xdr:colOff>
      <xdr:row>18</xdr:row>
      <xdr:rowOff>133350</xdr:rowOff>
    </xdr:to>
    <xdr:sp macro="" textlink="">
      <xdr:nvSpPr>
        <xdr:cNvPr id="3" name="Rectángulo: esquinas redondeadas 1">
          <a:extLst>
            <a:ext uri="{FF2B5EF4-FFF2-40B4-BE49-F238E27FC236}">
              <a16:creationId xmlns:a16="http://schemas.microsoft.com/office/drawing/2014/main" id="{03AAEBC4-3BBA-4848-82EF-EA839231A163}"/>
            </a:ext>
          </a:extLst>
        </xdr:cNvPr>
        <xdr:cNvSpPr/>
      </xdr:nvSpPr>
      <xdr:spPr>
        <a:xfrm>
          <a:off x="828675" y="266700"/>
          <a:ext cx="3467100" cy="438150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1800" b="1"/>
            <a:t>DONACIÓN</a:t>
          </a:r>
          <a:r>
            <a:rPr lang="es-CO" sz="1800" b="1" baseline="0"/>
            <a:t> BONOS TIENDAS ARA</a:t>
          </a:r>
          <a:endParaRPr lang="es-CO" sz="1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738188</xdr:colOff>
      <xdr:row>64</xdr:row>
      <xdr:rowOff>0</xdr:rowOff>
    </xdr:from>
    <xdr:to>
      <xdr:col>1</xdr:col>
      <xdr:colOff>1651001</xdr:colOff>
      <xdr:row>66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8" y="22467094"/>
          <a:ext cx="1722438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70</xdr:row>
      <xdr:rowOff>0</xdr:rowOff>
    </xdr:from>
    <xdr:to>
      <xdr:col>1</xdr:col>
      <xdr:colOff>1722438</xdr:colOff>
      <xdr:row>72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7717750"/>
          <a:ext cx="1722438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64</xdr:row>
      <xdr:rowOff>0</xdr:rowOff>
    </xdr:from>
    <xdr:to>
      <xdr:col>2</xdr:col>
      <xdr:colOff>1722438</xdr:colOff>
      <xdr:row>66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7708225"/>
          <a:ext cx="1722438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61</xdr:row>
      <xdr:rowOff>0</xdr:rowOff>
    </xdr:from>
    <xdr:to>
      <xdr:col>1</xdr:col>
      <xdr:colOff>1722438</xdr:colOff>
      <xdr:row>63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5212675"/>
          <a:ext cx="1722438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71</xdr:row>
      <xdr:rowOff>0</xdr:rowOff>
    </xdr:from>
    <xdr:to>
      <xdr:col>1</xdr:col>
      <xdr:colOff>1722438</xdr:colOff>
      <xdr:row>73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1355050"/>
          <a:ext cx="1722438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64</xdr:row>
      <xdr:rowOff>0</xdr:rowOff>
    </xdr:from>
    <xdr:to>
      <xdr:col>1</xdr:col>
      <xdr:colOff>1722438</xdr:colOff>
      <xdr:row>66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F97CDF-B1C9-4144-B8CC-C56D6DA61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21288375"/>
          <a:ext cx="1722438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97</xdr:row>
      <xdr:rowOff>0</xdr:rowOff>
    </xdr:from>
    <xdr:to>
      <xdr:col>1</xdr:col>
      <xdr:colOff>1722438</xdr:colOff>
      <xdr:row>99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CEFEE-08E7-4BE5-BE2B-A608737B6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8440400"/>
          <a:ext cx="1722438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1</xdr:col>
      <xdr:colOff>1722438</xdr:colOff>
      <xdr:row>76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D2FA2D-05AC-4CFA-A9E6-8DFBDE710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1070550"/>
          <a:ext cx="1722438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G55"/>
  <sheetViews>
    <sheetView zoomScale="80" zoomScaleNormal="80" workbookViewId="0">
      <selection activeCell="A9" sqref="A9:C9"/>
    </sheetView>
  </sheetViews>
  <sheetFormatPr baseColWidth="10" defaultRowHeight="14.5"/>
  <cols>
    <col min="1" max="1" width="12.1796875" customWidth="1"/>
    <col min="2" max="2" width="34.26953125" customWidth="1"/>
    <col min="3" max="3" width="51" customWidth="1"/>
    <col min="4" max="4" width="16" style="2" customWidth="1"/>
    <col min="5" max="5" width="14.1796875" bestFit="1" customWidth="1"/>
    <col min="6" max="6" width="6.1796875" customWidth="1"/>
    <col min="7" max="7" width="16.1796875" customWidth="1"/>
    <col min="254" max="254" width="15.7265625" customWidth="1"/>
    <col min="255" max="255" width="21.81640625" customWidth="1"/>
    <col min="256" max="256" width="46.453125" customWidth="1"/>
    <col min="257" max="257" width="17.7265625" customWidth="1"/>
    <col min="259" max="259" width="17" customWidth="1"/>
    <col min="261" max="261" width="14.1796875" bestFit="1" customWidth="1"/>
    <col min="510" max="510" width="15.7265625" customWidth="1"/>
    <col min="511" max="511" width="21.81640625" customWidth="1"/>
    <col min="512" max="512" width="46.453125" customWidth="1"/>
    <col min="513" max="513" width="17.7265625" customWidth="1"/>
    <col min="515" max="515" width="17" customWidth="1"/>
    <col min="517" max="517" width="14.1796875" bestFit="1" customWidth="1"/>
    <col min="766" max="766" width="15.7265625" customWidth="1"/>
    <col min="767" max="767" width="21.81640625" customWidth="1"/>
    <col min="768" max="768" width="46.453125" customWidth="1"/>
    <col min="769" max="769" width="17.7265625" customWidth="1"/>
    <col min="771" max="771" width="17" customWidth="1"/>
    <col min="773" max="773" width="14.1796875" bestFit="1" customWidth="1"/>
    <col min="1022" max="1022" width="15.7265625" customWidth="1"/>
    <col min="1023" max="1023" width="21.81640625" customWidth="1"/>
    <col min="1024" max="1024" width="46.453125" customWidth="1"/>
    <col min="1025" max="1025" width="17.7265625" customWidth="1"/>
    <col min="1027" max="1027" width="17" customWidth="1"/>
    <col min="1029" max="1029" width="14.1796875" bestFit="1" customWidth="1"/>
    <col min="1278" max="1278" width="15.7265625" customWidth="1"/>
    <col min="1279" max="1279" width="21.81640625" customWidth="1"/>
    <col min="1280" max="1280" width="46.453125" customWidth="1"/>
    <col min="1281" max="1281" width="17.7265625" customWidth="1"/>
    <col min="1283" max="1283" width="17" customWidth="1"/>
    <col min="1285" max="1285" width="14.1796875" bestFit="1" customWidth="1"/>
    <col min="1534" max="1534" width="15.7265625" customWidth="1"/>
    <col min="1535" max="1535" width="21.81640625" customWidth="1"/>
    <col min="1536" max="1536" width="46.453125" customWidth="1"/>
    <col min="1537" max="1537" width="17.7265625" customWidth="1"/>
    <col min="1539" max="1539" width="17" customWidth="1"/>
    <col min="1541" max="1541" width="14.1796875" bestFit="1" customWidth="1"/>
    <col min="1790" max="1790" width="15.7265625" customWidth="1"/>
    <col min="1791" max="1791" width="21.81640625" customWidth="1"/>
    <col min="1792" max="1792" width="46.453125" customWidth="1"/>
    <col min="1793" max="1793" width="17.7265625" customWidth="1"/>
    <col min="1795" max="1795" width="17" customWidth="1"/>
    <col min="1797" max="1797" width="14.1796875" bestFit="1" customWidth="1"/>
    <col min="2046" max="2046" width="15.7265625" customWidth="1"/>
    <col min="2047" max="2047" width="21.81640625" customWidth="1"/>
    <col min="2048" max="2048" width="46.453125" customWidth="1"/>
    <col min="2049" max="2049" width="17.7265625" customWidth="1"/>
    <col min="2051" max="2051" width="17" customWidth="1"/>
    <col min="2053" max="2053" width="14.1796875" bestFit="1" customWidth="1"/>
    <col min="2302" max="2302" width="15.7265625" customWidth="1"/>
    <col min="2303" max="2303" width="21.81640625" customWidth="1"/>
    <col min="2304" max="2304" width="46.453125" customWidth="1"/>
    <col min="2305" max="2305" width="17.7265625" customWidth="1"/>
    <col min="2307" max="2307" width="17" customWidth="1"/>
    <col min="2309" max="2309" width="14.1796875" bestFit="1" customWidth="1"/>
    <col min="2558" max="2558" width="15.7265625" customWidth="1"/>
    <col min="2559" max="2559" width="21.81640625" customWidth="1"/>
    <col min="2560" max="2560" width="46.453125" customWidth="1"/>
    <col min="2561" max="2561" width="17.7265625" customWidth="1"/>
    <col min="2563" max="2563" width="17" customWidth="1"/>
    <col min="2565" max="2565" width="14.1796875" bestFit="1" customWidth="1"/>
    <col min="2814" max="2814" width="15.7265625" customWidth="1"/>
    <col min="2815" max="2815" width="21.81640625" customWidth="1"/>
    <col min="2816" max="2816" width="46.453125" customWidth="1"/>
    <col min="2817" max="2817" width="17.7265625" customWidth="1"/>
    <col min="2819" max="2819" width="17" customWidth="1"/>
    <col min="2821" max="2821" width="14.1796875" bestFit="1" customWidth="1"/>
    <col min="3070" max="3070" width="15.7265625" customWidth="1"/>
    <col min="3071" max="3071" width="21.81640625" customWidth="1"/>
    <col min="3072" max="3072" width="46.453125" customWidth="1"/>
    <col min="3073" max="3073" width="17.7265625" customWidth="1"/>
    <col min="3075" max="3075" width="17" customWidth="1"/>
    <col min="3077" max="3077" width="14.1796875" bestFit="1" customWidth="1"/>
    <col min="3326" max="3326" width="15.7265625" customWidth="1"/>
    <col min="3327" max="3327" width="21.81640625" customWidth="1"/>
    <col min="3328" max="3328" width="46.453125" customWidth="1"/>
    <col min="3329" max="3329" width="17.7265625" customWidth="1"/>
    <col min="3331" max="3331" width="17" customWidth="1"/>
    <col min="3333" max="3333" width="14.1796875" bestFit="1" customWidth="1"/>
    <col min="3582" max="3582" width="15.7265625" customWidth="1"/>
    <col min="3583" max="3583" width="21.81640625" customWidth="1"/>
    <col min="3584" max="3584" width="46.453125" customWidth="1"/>
    <col min="3585" max="3585" width="17.7265625" customWidth="1"/>
    <col min="3587" max="3587" width="17" customWidth="1"/>
    <col min="3589" max="3589" width="14.1796875" bestFit="1" customWidth="1"/>
    <col min="3838" max="3838" width="15.7265625" customWidth="1"/>
    <col min="3839" max="3839" width="21.81640625" customWidth="1"/>
    <col min="3840" max="3840" width="46.453125" customWidth="1"/>
    <col min="3841" max="3841" width="17.7265625" customWidth="1"/>
    <col min="3843" max="3843" width="17" customWidth="1"/>
    <col min="3845" max="3845" width="14.1796875" bestFit="1" customWidth="1"/>
    <col min="4094" max="4094" width="15.7265625" customWidth="1"/>
    <col min="4095" max="4095" width="21.81640625" customWidth="1"/>
    <col min="4096" max="4096" width="46.453125" customWidth="1"/>
    <col min="4097" max="4097" width="17.7265625" customWidth="1"/>
    <col min="4099" max="4099" width="17" customWidth="1"/>
    <col min="4101" max="4101" width="14.1796875" bestFit="1" customWidth="1"/>
    <col min="4350" max="4350" width="15.7265625" customWidth="1"/>
    <col min="4351" max="4351" width="21.81640625" customWidth="1"/>
    <col min="4352" max="4352" width="46.453125" customWidth="1"/>
    <col min="4353" max="4353" width="17.7265625" customWidth="1"/>
    <col min="4355" max="4355" width="17" customWidth="1"/>
    <col min="4357" max="4357" width="14.1796875" bestFit="1" customWidth="1"/>
    <col min="4606" max="4606" width="15.7265625" customWidth="1"/>
    <col min="4607" max="4607" width="21.81640625" customWidth="1"/>
    <col min="4608" max="4608" width="46.453125" customWidth="1"/>
    <col min="4609" max="4609" width="17.7265625" customWidth="1"/>
    <col min="4611" max="4611" width="17" customWidth="1"/>
    <col min="4613" max="4613" width="14.1796875" bestFit="1" customWidth="1"/>
    <col min="4862" max="4862" width="15.7265625" customWidth="1"/>
    <col min="4863" max="4863" width="21.81640625" customWidth="1"/>
    <col min="4864" max="4864" width="46.453125" customWidth="1"/>
    <col min="4865" max="4865" width="17.7265625" customWidth="1"/>
    <col min="4867" max="4867" width="17" customWidth="1"/>
    <col min="4869" max="4869" width="14.1796875" bestFit="1" customWidth="1"/>
    <col min="5118" max="5118" width="15.7265625" customWidth="1"/>
    <col min="5119" max="5119" width="21.81640625" customWidth="1"/>
    <col min="5120" max="5120" width="46.453125" customWidth="1"/>
    <col min="5121" max="5121" width="17.7265625" customWidth="1"/>
    <col min="5123" max="5123" width="17" customWidth="1"/>
    <col min="5125" max="5125" width="14.1796875" bestFit="1" customWidth="1"/>
    <col min="5374" max="5374" width="15.7265625" customWidth="1"/>
    <col min="5375" max="5375" width="21.81640625" customWidth="1"/>
    <col min="5376" max="5376" width="46.453125" customWidth="1"/>
    <col min="5377" max="5377" width="17.7265625" customWidth="1"/>
    <col min="5379" max="5379" width="17" customWidth="1"/>
    <col min="5381" max="5381" width="14.1796875" bestFit="1" customWidth="1"/>
    <col min="5630" max="5630" width="15.7265625" customWidth="1"/>
    <col min="5631" max="5631" width="21.81640625" customWidth="1"/>
    <col min="5632" max="5632" width="46.453125" customWidth="1"/>
    <col min="5633" max="5633" width="17.7265625" customWidth="1"/>
    <col min="5635" max="5635" width="17" customWidth="1"/>
    <col min="5637" max="5637" width="14.1796875" bestFit="1" customWidth="1"/>
    <col min="5886" max="5886" width="15.7265625" customWidth="1"/>
    <col min="5887" max="5887" width="21.81640625" customWidth="1"/>
    <col min="5888" max="5888" width="46.453125" customWidth="1"/>
    <col min="5889" max="5889" width="17.7265625" customWidth="1"/>
    <col min="5891" max="5891" width="17" customWidth="1"/>
    <col min="5893" max="5893" width="14.1796875" bestFit="1" customWidth="1"/>
    <col min="6142" max="6142" width="15.7265625" customWidth="1"/>
    <col min="6143" max="6143" width="21.81640625" customWidth="1"/>
    <col min="6144" max="6144" width="46.453125" customWidth="1"/>
    <col min="6145" max="6145" width="17.7265625" customWidth="1"/>
    <col min="6147" max="6147" width="17" customWidth="1"/>
    <col min="6149" max="6149" width="14.1796875" bestFit="1" customWidth="1"/>
    <col min="6398" max="6398" width="15.7265625" customWidth="1"/>
    <col min="6399" max="6399" width="21.81640625" customWidth="1"/>
    <col min="6400" max="6400" width="46.453125" customWidth="1"/>
    <col min="6401" max="6401" width="17.7265625" customWidth="1"/>
    <col min="6403" max="6403" width="17" customWidth="1"/>
    <col min="6405" max="6405" width="14.1796875" bestFit="1" customWidth="1"/>
    <col min="6654" max="6654" width="15.7265625" customWidth="1"/>
    <col min="6655" max="6655" width="21.81640625" customWidth="1"/>
    <col min="6656" max="6656" width="46.453125" customWidth="1"/>
    <col min="6657" max="6657" width="17.7265625" customWidth="1"/>
    <col min="6659" max="6659" width="17" customWidth="1"/>
    <col min="6661" max="6661" width="14.1796875" bestFit="1" customWidth="1"/>
    <col min="6910" max="6910" width="15.7265625" customWidth="1"/>
    <col min="6911" max="6911" width="21.81640625" customWidth="1"/>
    <col min="6912" max="6912" width="46.453125" customWidth="1"/>
    <col min="6913" max="6913" width="17.7265625" customWidth="1"/>
    <col min="6915" max="6915" width="17" customWidth="1"/>
    <col min="6917" max="6917" width="14.1796875" bestFit="1" customWidth="1"/>
    <col min="7166" max="7166" width="15.7265625" customWidth="1"/>
    <col min="7167" max="7167" width="21.81640625" customWidth="1"/>
    <col min="7168" max="7168" width="46.453125" customWidth="1"/>
    <col min="7169" max="7169" width="17.7265625" customWidth="1"/>
    <col min="7171" max="7171" width="17" customWidth="1"/>
    <col min="7173" max="7173" width="14.1796875" bestFit="1" customWidth="1"/>
    <col min="7422" max="7422" width="15.7265625" customWidth="1"/>
    <col min="7423" max="7423" width="21.81640625" customWidth="1"/>
    <col min="7424" max="7424" width="46.453125" customWidth="1"/>
    <col min="7425" max="7425" width="17.7265625" customWidth="1"/>
    <col min="7427" max="7427" width="17" customWidth="1"/>
    <col min="7429" max="7429" width="14.1796875" bestFit="1" customWidth="1"/>
    <col min="7678" max="7678" width="15.7265625" customWidth="1"/>
    <col min="7679" max="7679" width="21.81640625" customWidth="1"/>
    <col min="7680" max="7680" width="46.453125" customWidth="1"/>
    <col min="7681" max="7681" width="17.7265625" customWidth="1"/>
    <col min="7683" max="7683" width="17" customWidth="1"/>
    <col min="7685" max="7685" width="14.1796875" bestFit="1" customWidth="1"/>
    <col min="7934" max="7934" width="15.7265625" customWidth="1"/>
    <col min="7935" max="7935" width="21.81640625" customWidth="1"/>
    <col min="7936" max="7936" width="46.453125" customWidth="1"/>
    <col min="7937" max="7937" width="17.7265625" customWidth="1"/>
    <col min="7939" max="7939" width="17" customWidth="1"/>
    <col min="7941" max="7941" width="14.1796875" bestFit="1" customWidth="1"/>
    <col min="8190" max="8190" width="15.7265625" customWidth="1"/>
    <col min="8191" max="8191" width="21.81640625" customWidth="1"/>
    <col min="8192" max="8192" width="46.453125" customWidth="1"/>
    <col min="8193" max="8193" width="17.7265625" customWidth="1"/>
    <col min="8195" max="8195" width="17" customWidth="1"/>
    <col min="8197" max="8197" width="14.1796875" bestFit="1" customWidth="1"/>
    <col min="8446" max="8446" width="15.7265625" customWidth="1"/>
    <col min="8447" max="8447" width="21.81640625" customWidth="1"/>
    <col min="8448" max="8448" width="46.453125" customWidth="1"/>
    <col min="8449" max="8449" width="17.7265625" customWidth="1"/>
    <col min="8451" max="8451" width="17" customWidth="1"/>
    <col min="8453" max="8453" width="14.1796875" bestFit="1" customWidth="1"/>
    <col min="8702" max="8702" width="15.7265625" customWidth="1"/>
    <col min="8703" max="8703" width="21.81640625" customWidth="1"/>
    <col min="8704" max="8704" width="46.453125" customWidth="1"/>
    <col min="8705" max="8705" width="17.7265625" customWidth="1"/>
    <col min="8707" max="8707" width="17" customWidth="1"/>
    <col min="8709" max="8709" width="14.1796875" bestFit="1" customWidth="1"/>
    <col min="8958" max="8958" width="15.7265625" customWidth="1"/>
    <col min="8959" max="8959" width="21.81640625" customWidth="1"/>
    <col min="8960" max="8960" width="46.453125" customWidth="1"/>
    <col min="8961" max="8961" width="17.7265625" customWidth="1"/>
    <col min="8963" max="8963" width="17" customWidth="1"/>
    <col min="8965" max="8965" width="14.1796875" bestFit="1" customWidth="1"/>
    <col min="9214" max="9214" width="15.7265625" customWidth="1"/>
    <col min="9215" max="9215" width="21.81640625" customWidth="1"/>
    <col min="9216" max="9216" width="46.453125" customWidth="1"/>
    <col min="9217" max="9217" width="17.7265625" customWidth="1"/>
    <col min="9219" max="9219" width="17" customWidth="1"/>
    <col min="9221" max="9221" width="14.1796875" bestFit="1" customWidth="1"/>
    <col min="9470" max="9470" width="15.7265625" customWidth="1"/>
    <col min="9471" max="9471" width="21.81640625" customWidth="1"/>
    <col min="9472" max="9472" width="46.453125" customWidth="1"/>
    <col min="9473" max="9473" width="17.7265625" customWidth="1"/>
    <col min="9475" max="9475" width="17" customWidth="1"/>
    <col min="9477" max="9477" width="14.1796875" bestFit="1" customWidth="1"/>
    <col min="9726" max="9726" width="15.7265625" customWidth="1"/>
    <col min="9727" max="9727" width="21.81640625" customWidth="1"/>
    <col min="9728" max="9728" width="46.453125" customWidth="1"/>
    <col min="9729" max="9729" width="17.7265625" customWidth="1"/>
    <col min="9731" max="9731" width="17" customWidth="1"/>
    <col min="9733" max="9733" width="14.1796875" bestFit="1" customWidth="1"/>
    <col min="9982" max="9982" width="15.7265625" customWidth="1"/>
    <col min="9983" max="9983" width="21.81640625" customWidth="1"/>
    <col min="9984" max="9984" width="46.453125" customWidth="1"/>
    <col min="9985" max="9985" width="17.7265625" customWidth="1"/>
    <col min="9987" max="9987" width="17" customWidth="1"/>
    <col min="9989" max="9989" width="14.1796875" bestFit="1" customWidth="1"/>
    <col min="10238" max="10238" width="15.7265625" customWidth="1"/>
    <col min="10239" max="10239" width="21.81640625" customWidth="1"/>
    <col min="10240" max="10240" width="46.453125" customWidth="1"/>
    <col min="10241" max="10241" width="17.7265625" customWidth="1"/>
    <col min="10243" max="10243" width="17" customWidth="1"/>
    <col min="10245" max="10245" width="14.1796875" bestFit="1" customWidth="1"/>
    <col min="10494" max="10494" width="15.7265625" customWidth="1"/>
    <col min="10495" max="10495" width="21.81640625" customWidth="1"/>
    <col min="10496" max="10496" width="46.453125" customWidth="1"/>
    <col min="10497" max="10497" width="17.7265625" customWidth="1"/>
    <col min="10499" max="10499" width="17" customWidth="1"/>
    <col min="10501" max="10501" width="14.1796875" bestFit="1" customWidth="1"/>
    <col min="10750" max="10750" width="15.7265625" customWidth="1"/>
    <col min="10751" max="10751" width="21.81640625" customWidth="1"/>
    <col min="10752" max="10752" width="46.453125" customWidth="1"/>
    <col min="10753" max="10753" width="17.7265625" customWidth="1"/>
    <col min="10755" max="10755" width="17" customWidth="1"/>
    <col min="10757" max="10757" width="14.1796875" bestFit="1" customWidth="1"/>
    <col min="11006" max="11006" width="15.7265625" customWidth="1"/>
    <col min="11007" max="11007" width="21.81640625" customWidth="1"/>
    <col min="11008" max="11008" width="46.453125" customWidth="1"/>
    <col min="11009" max="11009" width="17.7265625" customWidth="1"/>
    <col min="11011" max="11011" width="17" customWidth="1"/>
    <col min="11013" max="11013" width="14.1796875" bestFit="1" customWidth="1"/>
    <col min="11262" max="11262" width="15.7265625" customWidth="1"/>
    <col min="11263" max="11263" width="21.81640625" customWidth="1"/>
    <col min="11264" max="11264" width="46.453125" customWidth="1"/>
    <col min="11265" max="11265" width="17.7265625" customWidth="1"/>
    <col min="11267" max="11267" width="17" customWidth="1"/>
    <col min="11269" max="11269" width="14.1796875" bestFit="1" customWidth="1"/>
    <col min="11518" max="11518" width="15.7265625" customWidth="1"/>
    <col min="11519" max="11519" width="21.81640625" customWidth="1"/>
    <col min="11520" max="11520" width="46.453125" customWidth="1"/>
    <col min="11521" max="11521" width="17.7265625" customWidth="1"/>
    <col min="11523" max="11523" width="17" customWidth="1"/>
    <col min="11525" max="11525" width="14.1796875" bestFit="1" customWidth="1"/>
    <col min="11774" max="11774" width="15.7265625" customWidth="1"/>
    <col min="11775" max="11775" width="21.81640625" customWidth="1"/>
    <col min="11776" max="11776" width="46.453125" customWidth="1"/>
    <col min="11777" max="11777" width="17.7265625" customWidth="1"/>
    <col min="11779" max="11779" width="17" customWidth="1"/>
    <col min="11781" max="11781" width="14.1796875" bestFit="1" customWidth="1"/>
    <col min="12030" max="12030" width="15.7265625" customWidth="1"/>
    <col min="12031" max="12031" width="21.81640625" customWidth="1"/>
    <col min="12032" max="12032" width="46.453125" customWidth="1"/>
    <col min="12033" max="12033" width="17.7265625" customWidth="1"/>
    <col min="12035" max="12035" width="17" customWidth="1"/>
    <col min="12037" max="12037" width="14.1796875" bestFit="1" customWidth="1"/>
    <col min="12286" max="12286" width="15.7265625" customWidth="1"/>
    <col min="12287" max="12287" width="21.81640625" customWidth="1"/>
    <col min="12288" max="12288" width="46.453125" customWidth="1"/>
    <col min="12289" max="12289" width="17.7265625" customWidth="1"/>
    <col min="12291" max="12291" width="17" customWidth="1"/>
    <col min="12293" max="12293" width="14.1796875" bestFit="1" customWidth="1"/>
    <col min="12542" max="12542" width="15.7265625" customWidth="1"/>
    <col min="12543" max="12543" width="21.81640625" customWidth="1"/>
    <col min="12544" max="12544" width="46.453125" customWidth="1"/>
    <col min="12545" max="12545" width="17.7265625" customWidth="1"/>
    <col min="12547" max="12547" width="17" customWidth="1"/>
    <col min="12549" max="12549" width="14.1796875" bestFit="1" customWidth="1"/>
    <col min="12798" max="12798" width="15.7265625" customWidth="1"/>
    <col min="12799" max="12799" width="21.81640625" customWidth="1"/>
    <col min="12800" max="12800" width="46.453125" customWidth="1"/>
    <col min="12801" max="12801" width="17.7265625" customWidth="1"/>
    <col min="12803" max="12803" width="17" customWidth="1"/>
    <col min="12805" max="12805" width="14.1796875" bestFit="1" customWidth="1"/>
    <col min="13054" max="13054" width="15.7265625" customWidth="1"/>
    <col min="13055" max="13055" width="21.81640625" customWidth="1"/>
    <col min="13056" max="13056" width="46.453125" customWidth="1"/>
    <col min="13057" max="13057" width="17.7265625" customWidth="1"/>
    <col min="13059" max="13059" width="17" customWidth="1"/>
    <col min="13061" max="13061" width="14.1796875" bestFit="1" customWidth="1"/>
    <col min="13310" max="13310" width="15.7265625" customWidth="1"/>
    <col min="13311" max="13311" width="21.81640625" customWidth="1"/>
    <col min="13312" max="13312" width="46.453125" customWidth="1"/>
    <col min="13313" max="13313" width="17.7265625" customWidth="1"/>
    <col min="13315" max="13315" width="17" customWidth="1"/>
    <col min="13317" max="13317" width="14.1796875" bestFit="1" customWidth="1"/>
    <col min="13566" max="13566" width="15.7265625" customWidth="1"/>
    <col min="13567" max="13567" width="21.81640625" customWidth="1"/>
    <col min="13568" max="13568" width="46.453125" customWidth="1"/>
    <col min="13569" max="13569" width="17.7265625" customWidth="1"/>
    <col min="13571" max="13571" width="17" customWidth="1"/>
    <col min="13573" max="13573" width="14.1796875" bestFit="1" customWidth="1"/>
    <col min="13822" max="13822" width="15.7265625" customWidth="1"/>
    <col min="13823" max="13823" width="21.81640625" customWidth="1"/>
    <col min="13824" max="13824" width="46.453125" customWidth="1"/>
    <col min="13825" max="13825" width="17.7265625" customWidth="1"/>
    <col min="13827" max="13827" width="17" customWidth="1"/>
    <col min="13829" max="13829" width="14.1796875" bestFit="1" customWidth="1"/>
    <col min="14078" max="14078" width="15.7265625" customWidth="1"/>
    <col min="14079" max="14079" width="21.81640625" customWidth="1"/>
    <col min="14080" max="14080" width="46.453125" customWidth="1"/>
    <col min="14081" max="14081" width="17.7265625" customWidth="1"/>
    <col min="14083" max="14083" width="17" customWidth="1"/>
    <col min="14085" max="14085" width="14.1796875" bestFit="1" customWidth="1"/>
    <col min="14334" max="14334" width="15.7265625" customWidth="1"/>
    <col min="14335" max="14335" width="21.81640625" customWidth="1"/>
    <col min="14336" max="14336" width="46.453125" customWidth="1"/>
    <col min="14337" max="14337" width="17.7265625" customWidth="1"/>
    <col min="14339" max="14339" width="17" customWidth="1"/>
    <col min="14341" max="14341" width="14.1796875" bestFit="1" customWidth="1"/>
    <col min="14590" max="14590" width="15.7265625" customWidth="1"/>
    <col min="14591" max="14591" width="21.81640625" customWidth="1"/>
    <col min="14592" max="14592" width="46.453125" customWidth="1"/>
    <col min="14593" max="14593" width="17.7265625" customWidth="1"/>
    <col min="14595" max="14595" width="17" customWidth="1"/>
    <col min="14597" max="14597" width="14.1796875" bestFit="1" customWidth="1"/>
    <col min="14846" max="14846" width="15.7265625" customWidth="1"/>
    <col min="14847" max="14847" width="21.81640625" customWidth="1"/>
    <col min="14848" max="14848" width="46.453125" customWidth="1"/>
    <col min="14849" max="14849" width="17.7265625" customWidth="1"/>
    <col min="14851" max="14851" width="17" customWidth="1"/>
    <col min="14853" max="14853" width="14.1796875" bestFit="1" customWidth="1"/>
    <col min="15102" max="15102" width="15.7265625" customWidth="1"/>
    <col min="15103" max="15103" width="21.81640625" customWidth="1"/>
    <col min="15104" max="15104" width="46.453125" customWidth="1"/>
    <col min="15105" max="15105" width="17.7265625" customWidth="1"/>
    <col min="15107" max="15107" width="17" customWidth="1"/>
    <col min="15109" max="15109" width="14.1796875" bestFit="1" customWidth="1"/>
    <col min="15358" max="15358" width="15.7265625" customWidth="1"/>
    <col min="15359" max="15359" width="21.81640625" customWidth="1"/>
    <col min="15360" max="15360" width="46.453125" customWidth="1"/>
    <col min="15361" max="15361" width="17.7265625" customWidth="1"/>
    <col min="15363" max="15363" width="17" customWidth="1"/>
    <col min="15365" max="15365" width="14.1796875" bestFit="1" customWidth="1"/>
    <col min="15614" max="15614" width="15.7265625" customWidth="1"/>
    <col min="15615" max="15615" width="21.81640625" customWidth="1"/>
    <col min="15616" max="15616" width="46.453125" customWidth="1"/>
    <col min="15617" max="15617" width="17.7265625" customWidth="1"/>
    <col min="15619" max="15619" width="17" customWidth="1"/>
    <col min="15621" max="15621" width="14.1796875" bestFit="1" customWidth="1"/>
    <col min="15870" max="15870" width="15.7265625" customWidth="1"/>
    <col min="15871" max="15871" width="21.81640625" customWidth="1"/>
    <col min="15872" max="15872" width="46.453125" customWidth="1"/>
    <col min="15873" max="15873" width="17.7265625" customWidth="1"/>
    <col min="15875" max="15875" width="17" customWidth="1"/>
    <col min="15877" max="15877" width="14.1796875" bestFit="1" customWidth="1"/>
    <col min="16126" max="16126" width="15.7265625" customWidth="1"/>
    <col min="16127" max="16127" width="21.81640625" customWidth="1"/>
    <col min="16128" max="16128" width="46.453125" customWidth="1"/>
    <col min="16129" max="16129" width="17.7265625" customWidth="1"/>
    <col min="16131" max="16131" width="17" customWidth="1"/>
    <col min="16133" max="16133" width="14.1796875" bestFit="1" customWidth="1"/>
  </cols>
  <sheetData>
    <row r="1" spans="1:7">
      <c r="A1" s="331" t="s">
        <v>0</v>
      </c>
      <c r="B1" s="331"/>
      <c r="C1" s="331"/>
      <c r="D1" s="331"/>
    </row>
    <row r="2" spans="1:7">
      <c r="A2" s="331" t="s">
        <v>1</v>
      </c>
      <c r="B2" s="331"/>
      <c r="C2" s="331"/>
      <c r="D2" s="331"/>
    </row>
    <row r="3" spans="1:7" hidden="1">
      <c r="A3" s="1"/>
    </row>
    <row r="4" spans="1:7" s="1" customFormat="1">
      <c r="A4" s="332" t="s">
        <v>60</v>
      </c>
      <c r="B4" s="332"/>
      <c r="C4" s="332"/>
      <c r="D4" s="332"/>
    </row>
    <row r="5" spans="1:7" ht="15" thickBot="1">
      <c r="A5" s="3" t="s">
        <v>195</v>
      </c>
      <c r="B5" s="4"/>
      <c r="C5" s="5"/>
      <c r="D5" s="6">
        <v>113847.37000000104</v>
      </c>
    </row>
    <row r="6" spans="1:7">
      <c r="A6" s="7" t="s">
        <v>2</v>
      </c>
      <c r="B6" s="8"/>
      <c r="C6" s="9"/>
      <c r="D6" s="10">
        <f>+D12</f>
        <v>3533000</v>
      </c>
    </row>
    <row r="7" spans="1:7">
      <c r="A7" s="11" t="s">
        <v>3</v>
      </c>
      <c r="B7" s="12"/>
      <c r="C7" s="12"/>
      <c r="D7" s="13"/>
    </row>
    <row r="8" spans="1:7">
      <c r="A8" s="15" t="s">
        <v>67</v>
      </c>
      <c r="B8" s="16"/>
      <c r="C8" s="16"/>
      <c r="D8" s="17">
        <v>3318500</v>
      </c>
    </row>
    <row r="9" spans="1:7">
      <c r="A9" s="333" t="s">
        <v>68</v>
      </c>
      <c r="B9" s="334"/>
      <c r="C9" s="335"/>
      <c r="D9" s="20">
        <v>214500</v>
      </c>
    </row>
    <row r="10" spans="1:7">
      <c r="A10" s="333"/>
      <c r="B10" s="334"/>
      <c r="C10" s="335"/>
      <c r="D10" s="20"/>
      <c r="G10" s="91"/>
    </row>
    <row r="11" spans="1:7">
      <c r="A11" s="107"/>
      <c r="B11" s="65"/>
      <c r="C11" s="108"/>
      <c r="D11" s="109"/>
    </row>
    <row r="12" spans="1:7" s="1" customFormat="1" ht="15" thickBot="1">
      <c r="A12" s="336" t="s">
        <v>4</v>
      </c>
      <c r="B12" s="337"/>
      <c r="C12" s="337"/>
      <c r="D12" s="21">
        <f>SUM(D8:D11)</f>
        <v>3533000</v>
      </c>
    </row>
    <row r="13" spans="1:7">
      <c r="A13" s="22" t="s">
        <v>5</v>
      </c>
      <c r="B13" s="101"/>
      <c r="C13" s="102"/>
      <c r="D13" s="98"/>
    </row>
    <row r="14" spans="1:7" s="25" customFormat="1">
      <c r="A14" s="83" t="s">
        <v>6</v>
      </c>
      <c r="B14" s="23"/>
      <c r="C14" s="24"/>
      <c r="D14" s="99">
        <v>493700</v>
      </c>
    </row>
    <row r="15" spans="1:7" s="25" customFormat="1" ht="15" thickBot="1">
      <c r="A15" s="103"/>
      <c r="B15" s="105"/>
      <c r="C15" s="104"/>
      <c r="D15" s="100"/>
    </row>
    <row r="16" spans="1:7" s="25" customFormat="1" ht="15" thickBot="1">
      <c r="A16" s="94" t="s">
        <v>7</v>
      </c>
      <c r="B16" s="95"/>
      <c r="C16" s="96"/>
      <c r="D16" s="97">
        <f>+D21+D26+D36</f>
        <v>3279063.74</v>
      </c>
      <c r="E16" s="26"/>
    </row>
    <row r="17" spans="1:5" s="25" customFormat="1">
      <c r="A17" s="84" t="s">
        <v>8</v>
      </c>
      <c r="B17" s="85"/>
      <c r="C17" s="85"/>
      <c r="D17" s="86"/>
      <c r="E17" s="28"/>
    </row>
    <row r="18" spans="1:5" s="25" customFormat="1">
      <c r="A18" s="29" t="s">
        <v>9</v>
      </c>
      <c r="B18" s="30" t="s">
        <v>10</v>
      </c>
      <c r="C18" s="30" t="s">
        <v>11</v>
      </c>
      <c r="D18" s="31" t="s">
        <v>12</v>
      </c>
      <c r="E18" s="26"/>
    </row>
    <row r="19" spans="1:5" ht="39.75" customHeight="1">
      <c r="A19" s="81"/>
      <c r="B19" s="88"/>
      <c r="C19" s="88"/>
      <c r="D19" s="82"/>
    </row>
    <row r="20" spans="1:5" ht="39.75" customHeight="1">
      <c r="A20" s="81"/>
      <c r="B20" s="93"/>
      <c r="C20" s="88"/>
      <c r="D20" s="82"/>
    </row>
    <row r="21" spans="1:5" s="25" customFormat="1" ht="25" customHeight="1" thickBot="1">
      <c r="A21" s="106" t="s">
        <v>13</v>
      </c>
      <c r="B21" s="32"/>
      <c r="C21" s="33"/>
      <c r="D21" s="34">
        <f>SUM(D19:D20)</f>
        <v>0</v>
      </c>
      <c r="E21" s="77"/>
    </row>
    <row r="22" spans="1:5" s="25" customFormat="1">
      <c r="A22" s="11" t="s">
        <v>14</v>
      </c>
      <c r="B22" s="12"/>
      <c r="C22" s="12"/>
      <c r="D22" s="27"/>
      <c r="E22" s="77"/>
    </row>
    <row r="23" spans="1:5" s="25" customFormat="1">
      <c r="A23" s="29" t="s">
        <v>9</v>
      </c>
      <c r="B23" s="30" t="s">
        <v>10</v>
      </c>
      <c r="C23" s="30" t="s">
        <v>11</v>
      </c>
      <c r="D23" s="31" t="s">
        <v>12</v>
      </c>
    </row>
    <row r="24" spans="1:5" s="25" customFormat="1">
      <c r="A24" s="35"/>
      <c r="B24" s="36"/>
      <c r="C24" s="36"/>
      <c r="D24" s="17"/>
    </row>
    <row r="25" spans="1:5" s="25" customFormat="1">
      <c r="A25" s="35"/>
      <c r="B25" s="36"/>
      <c r="C25" s="36"/>
      <c r="D25" s="17"/>
    </row>
    <row r="26" spans="1:5" s="25" customFormat="1" ht="15" thickBot="1">
      <c r="A26" s="106" t="s">
        <v>15</v>
      </c>
      <c r="B26" s="32"/>
      <c r="C26" s="33"/>
      <c r="D26" s="34">
        <f>SUM(D24:D25)</f>
        <v>0</v>
      </c>
    </row>
    <row r="27" spans="1:5" ht="9.75" customHeight="1">
      <c r="A27" s="37"/>
      <c r="B27" s="38"/>
      <c r="C27" s="38"/>
      <c r="D27" s="39"/>
    </row>
    <row r="28" spans="1:5">
      <c r="A28" s="11" t="s">
        <v>16</v>
      </c>
      <c r="B28" s="12"/>
      <c r="C28" s="12"/>
      <c r="D28" s="13"/>
    </row>
    <row r="29" spans="1:5" s="1" customFormat="1" ht="24" customHeight="1">
      <c r="A29" s="29" t="s">
        <v>9</v>
      </c>
      <c r="B29" s="30" t="s">
        <v>10</v>
      </c>
      <c r="C29" s="30" t="s">
        <v>11</v>
      </c>
      <c r="D29" s="40" t="s">
        <v>12</v>
      </c>
    </row>
    <row r="30" spans="1:5" ht="29.25" customHeight="1">
      <c r="A30" s="35">
        <v>44583</v>
      </c>
      <c r="B30" s="41" t="s">
        <v>17</v>
      </c>
      <c r="C30" s="36" t="s">
        <v>18</v>
      </c>
      <c r="D30" s="17">
        <v>493700</v>
      </c>
    </row>
    <row r="31" spans="1:5" ht="43.5" customHeight="1">
      <c r="A31" s="35">
        <v>44583</v>
      </c>
      <c r="B31" s="41" t="s">
        <v>61</v>
      </c>
      <c r="C31" s="36" t="s">
        <v>62</v>
      </c>
      <c r="D31" s="17">
        <v>150000</v>
      </c>
      <c r="E31" s="148" t="s">
        <v>192</v>
      </c>
    </row>
    <row r="32" spans="1:5" ht="43.5" customHeight="1">
      <c r="A32" s="35">
        <v>44589</v>
      </c>
      <c r="B32" s="41" t="s">
        <v>17</v>
      </c>
      <c r="C32" s="36" t="s">
        <v>63</v>
      </c>
      <c r="D32" s="17">
        <v>1501000</v>
      </c>
      <c r="E32" s="148" t="s">
        <v>193</v>
      </c>
    </row>
    <row r="33" spans="1:7" ht="43.5" customHeight="1">
      <c r="A33" s="35">
        <v>44589</v>
      </c>
      <c r="B33" s="41" t="s">
        <v>17</v>
      </c>
      <c r="C33" s="36" t="s">
        <v>64</v>
      </c>
      <c r="D33" s="17">
        <v>1000000</v>
      </c>
    </row>
    <row r="34" spans="1:7" ht="33.75" customHeight="1">
      <c r="A34" s="35">
        <v>44592</v>
      </c>
      <c r="B34" s="41" t="s">
        <v>19</v>
      </c>
      <c r="C34" s="36" t="s">
        <v>65</v>
      </c>
      <c r="D34" s="17">
        <v>83000</v>
      </c>
    </row>
    <row r="35" spans="1:7" ht="18.75" customHeight="1">
      <c r="A35" s="42">
        <v>44592</v>
      </c>
      <c r="B35" s="41" t="s">
        <v>20</v>
      </c>
      <c r="C35" s="36" t="s">
        <v>31</v>
      </c>
      <c r="D35" s="17">
        <v>51363.74</v>
      </c>
    </row>
    <row r="36" spans="1:7" s="1" customFormat="1" ht="17.25" customHeight="1" thickBot="1">
      <c r="A36" s="328" t="s">
        <v>21</v>
      </c>
      <c r="B36" s="329"/>
      <c r="C36" s="330"/>
      <c r="D36" s="43">
        <f>SUM(D30:D35)</f>
        <v>3279063.74</v>
      </c>
    </row>
    <row r="37" spans="1:7" ht="9" customHeight="1"/>
    <row r="38" spans="1:7" ht="15" thickBot="1">
      <c r="A38" s="44" t="s">
        <v>66</v>
      </c>
      <c r="B38" s="45"/>
      <c r="C38" s="45"/>
      <c r="D38" s="46">
        <f>+D5+D6-D21-D36+D15+D14-D26</f>
        <v>861483.63000000082</v>
      </c>
      <c r="G38" s="92"/>
    </row>
    <row r="39" spans="1:7" ht="15.5" thickTop="1" thickBot="1">
      <c r="A39" s="47"/>
      <c r="B39" s="48"/>
      <c r="C39" s="48"/>
      <c r="D39" s="49"/>
    </row>
    <row r="40" spans="1:7">
      <c r="A40" s="50" t="s">
        <v>22</v>
      </c>
      <c r="B40" s="51"/>
      <c r="C40" s="52"/>
      <c r="D40" s="53">
        <f>6300+D15-D21-D26+D14</f>
        <v>500000</v>
      </c>
      <c r="E40" s="14"/>
      <c r="G40" s="92">
        <f>+D40+D41</f>
        <v>861483.62999999989</v>
      </c>
    </row>
    <row r="41" spans="1:7" ht="15" thickBot="1">
      <c r="A41" s="54" t="s">
        <v>23</v>
      </c>
      <c r="B41" s="55"/>
      <c r="C41" s="56"/>
      <c r="D41" s="57">
        <f>107547.37+ENERO!D6-ENERO!D36</f>
        <v>361483.62999999989</v>
      </c>
      <c r="E41" s="14"/>
      <c r="G41" s="67"/>
    </row>
    <row r="42" spans="1:7">
      <c r="A42" s="1" t="s">
        <v>24</v>
      </c>
      <c r="B42" s="58">
        <v>0</v>
      </c>
      <c r="C42" s="1"/>
      <c r="D42" s="59"/>
      <c r="E42" s="14"/>
      <c r="G42" s="91">
        <f>+G40-D38</f>
        <v>-9.3132257461547852E-10</v>
      </c>
    </row>
    <row r="43" spans="1:7">
      <c r="A43" s="1" t="s">
        <v>25</v>
      </c>
      <c r="B43" s="90">
        <v>361483.63</v>
      </c>
      <c r="D43" s="60"/>
      <c r="E43" s="14"/>
    </row>
    <row r="44" spans="1:7" ht="15" thickBot="1">
      <c r="A44" s="1" t="s">
        <v>26</v>
      </c>
      <c r="B44" s="61">
        <f>SUM(B42:B43)</f>
        <v>361483.63</v>
      </c>
      <c r="D44" s="60"/>
    </row>
    <row r="45" spans="1:7" ht="15" thickTop="1">
      <c r="C45" s="62" t="s">
        <v>27</v>
      </c>
      <c r="D45" s="63"/>
    </row>
    <row r="46" spans="1:7">
      <c r="A46" s="1"/>
      <c r="B46" s="1"/>
      <c r="C46" s="64" t="s">
        <v>28</v>
      </c>
      <c r="D46" s="63">
        <v>0</v>
      </c>
    </row>
    <row r="47" spans="1:7">
      <c r="C47" s="64" t="s">
        <v>29</v>
      </c>
      <c r="D47" s="63">
        <v>500000</v>
      </c>
      <c r="G47" s="91">
        <f>+D47+B43</f>
        <v>861483.63</v>
      </c>
    </row>
    <row r="48" spans="1:7">
      <c r="A48" s="65"/>
      <c r="B48" s="65"/>
      <c r="C48" s="76"/>
      <c r="D48" s="60"/>
    </row>
    <row r="49" spans="1:4">
      <c r="A49" s="331" t="s">
        <v>30</v>
      </c>
      <c r="B49" s="331"/>
    </row>
    <row r="52" spans="1:4">
      <c r="D52" s="66"/>
    </row>
    <row r="53" spans="1:4">
      <c r="D53" s="66"/>
    </row>
    <row r="55" spans="1:4">
      <c r="D55" s="66"/>
    </row>
  </sheetData>
  <mergeCells count="8">
    <mergeCell ref="A36:C36"/>
    <mergeCell ref="A49:B49"/>
    <mergeCell ref="A1:D1"/>
    <mergeCell ref="A2:D2"/>
    <mergeCell ref="A4:D4"/>
    <mergeCell ref="A9:C9"/>
    <mergeCell ref="A10:C10"/>
    <mergeCell ref="A12:C12"/>
  </mergeCells>
  <hyperlinks>
    <hyperlink ref="E32" location="Auxeducene!A1" tooltip="IR AUX EDUCATIVOS" display="IR AUX EDUCAT" xr:uid="{00000000-0004-0000-0000-000000000000}"/>
    <hyperlink ref="E31" location="Bonoscumpleene!A1" tooltip="IR CUMPLE ENERO" display="IR CUMPLE ENE" xr:uid="{00000000-0004-0000-0000-000001000000}"/>
  </hyperlinks>
  <pageMargins left="0.31496062992125984" right="0.70866141732283472" top="0.35433070866141736" bottom="0.74803149606299213" header="0.31496062992125984" footer="0.31496062992125984"/>
  <pageSetup paperSize="9" scale="80" orientation="portrait" horizontalDpi="4294967293" verticalDpi="4294967293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AF3A1-4F0E-40FF-94AB-227B517F03C3}">
  <sheetPr>
    <tabColor rgb="FF00FF00"/>
  </sheetPr>
  <dimension ref="A1:G74"/>
  <sheetViews>
    <sheetView topLeftCell="A52" zoomScale="80" zoomScaleNormal="80" workbookViewId="0">
      <selection activeCell="A10" sqref="A10:C10"/>
    </sheetView>
  </sheetViews>
  <sheetFormatPr baseColWidth="10" defaultRowHeight="14.5"/>
  <cols>
    <col min="1" max="1" width="12.1796875" customWidth="1"/>
    <col min="2" max="2" width="35" customWidth="1"/>
    <col min="3" max="3" width="52.1796875" customWidth="1"/>
    <col min="4" max="4" width="17.81640625" style="2" customWidth="1"/>
    <col min="5" max="5" width="14.1796875" bestFit="1" customWidth="1"/>
    <col min="6" max="6" width="6.1796875" customWidth="1"/>
    <col min="7" max="7" width="16.1796875" customWidth="1"/>
    <col min="254" max="254" width="15.7265625" customWidth="1"/>
    <col min="255" max="255" width="21.81640625" customWidth="1"/>
    <col min="256" max="256" width="46.453125" customWidth="1"/>
    <col min="257" max="257" width="17.7265625" customWidth="1"/>
    <col min="259" max="259" width="17" customWidth="1"/>
    <col min="261" max="261" width="14.1796875" bestFit="1" customWidth="1"/>
    <col min="510" max="510" width="15.7265625" customWidth="1"/>
    <col min="511" max="511" width="21.81640625" customWidth="1"/>
    <col min="512" max="512" width="46.453125" customWidth="1"/>
    <col min="513" max="513" width="17.7265625" customWidth="1"/>
    <col min="515" max="515" width="17" customWidth="1"/>
    <col min="517" max="517" width="14.1796875" bestFit="1" customWidth="1"/>
    <col min="766" max="766" width="15.7265625" customWidth="1"/>
    <col min="767" max="767" width="21.81640625" customWidth="1"/>
    <col min="768" max="768" width="46.453125" customWidth="1"/>
    <col min="769" max="769" width="17.7265625" customWidth="1"/>
    <col min="771" max="771" width="17" customWidth="1"/>
    <col min="773" max="773" width="14.1796875" bestFit="1" customWidth="1"/>
    <col min="1022" max="1022" width="15.7265625" customWidth="1"/>
    <col min="1023" max="1023" width="21.81640625" customWidth="1"/>
    <col min="1024" max="1024" width="46.453125" customWidth="1"/>
    <col min="1025" max="1025" width="17.7265625" customWidth="1"/>
    <col min="1027" max="1027" width="17" customWidth="1"/>
    <col min="1029" max="1029" width="14.1796875" bestFit="1" customWidth="1"/>
    <col min="1278" max="1278" width="15.7265625" customWidth="1"/>
    <col min="1279" max="1279" width="21.81640625" customWidth="1"/>
    <col min="1280" max="1280" width="46.453125" customWidth="1"/>
    <col min="1281" max="1281" width="17.7265625" customWidth="1"/>
    <col min="1283" max="1283" width="17" customWidth="1"/>
    <col min="1285" max="1285" width="14.1796875" bestFit="1" customWidth="1"/>
    <col min="1534" max="1534" width="15.7265625" customWidth="1"/>
    <col min="1535" max="1535" width="21.81640625" customWidth="1"/>
    <col min="1536" max="1536" width="46.453125" customWidth="1"/>
    <col min="1537" max="1537" width="17.7265625" customWidth="1"/>
    <col min="1539" max="1539" width="17" customWidth="1"/>
    <col min="1541" max="1541" width="14.1796875" bestFit="1" customWidth="1"/>
    <col min="1790" max="1790" width="15.7265625" customWidth="1"/>
    <col min="1791" max="1791" width="21.81640625" customWidth="1"/>
    <col min="1792" max="1792" width="46.453125" customWidth="1"/>
    <col min="1793" max="1793" width="17.7265625" customWidth="1"/>
    <col min="1795" max="1795" width="17" customWidth="1"/>
    <col min="1797" max="1797" width="14.1796875" bestFit="1" customWidth="1"/>
    <col min="2046" max="2046" width="15.7265625" customWidth="1"/>
    <col min="2047" max="2047" width="21.81640625" customWidth="1"/>
    <col min="2048" max="2048" width="46.453125" customWidth="1"/>
    <col min="2049" max="2049" width="17.7265625" customWidth="1"/>
    <col min="2051" max="2051" width="17" customWidth="1"/>
    <col min="2053" max="2053" width="14.1796875" bestFit="1" customWidth="1"/>
    <col min="2302" max="2302" width="15.7265625" customWidth="1"/>
    <col min="2303" max="2303" width="21.81640625" customWidth="1"/>
    <col min="2304" max="2304" width="46.453125" customWidth="1"/>
    <col min="2305" max="2305" width="17.7265625" customWidth="1"/>
    <col min="2307" max="2307" width="17" customWidth="1"/>
    <col min="2309" max="2309" width="14.1796875" bestFit="1" customWidth="1"/>
    <col min="2558" max="2558" width="15.7265625" customWidth="1"/>
    <col min="2559" max="2559" width="21.81640625" customWidth="1"/>
    <col min="2560" max="2560" width="46.453125" customWidth="1"/>
    <col min="2561" max="2561" width="17.7265625" customWidth="1"/>
    <col min="2563" max="2563" width="17" customWidth="1"/>
    <col min="2565" max="2565" width="14.1796875" bestFit="1" customWidth="1"/>
    <col min="2814" max="2814" width="15.7265625" customWidth="1"/>
    <col min="2815" max="2815" width="21.81640625" customWidth="1"/>
    <col min="2816" max="2816" width="46.453125" customWidth="1"/>
    <col min="2817" max="2817" width="17.7265625" customWidth="1"/>
    <col min="2819" max="2819" width="17" customWidth="1"/>
    <col min="2821" max="2821" width="14.1796875" bestFit="1" customWidth="1"/>
    <col min="3070" max="3070" width="15.7265625" customWidth="1"/>
    <col min="3071" max="3071" width="21.81640625" customWidth="1"/>
    <col min="3072" max="3072" width="46.453125" customWidth="1"/>
    <col min="3073" max="3073" width="17.7265625" customWidth="1"/>
    <col min="3075" max="3075" width="17" customWidth="1"/>
    <col min="3077" max="3077" width="14.1796875" bestFit="1" customWidth="1"/>
    <col min="3326" max="3326" width="15.7265625" customWidth="1"/>
    <col min="3327" max="3327" width="21.81640625" customWidth="1"/>
    <col min="3328" max="3328" width="46.453125" customWidth="1"/>
    <col min="3329" max="3329" width="17.7265625" customWidth="1"/>
    <col min="3331" max="3331" width="17" customWidth="1"/>
    <col min="3333" max="3333" width="14.1796875" bestFit="1" customWidth="1"/>
    <col min="3582" max="3582" width="15.7265625" customWidth="1"/>
    <col min="3583" max="3583" width="21.81640625" customWidth="1"/>
    <col min="3584" max="3584" width="46.453125" customWidth="1"/>
    <col min="3585" max="3585" width="17.7265625" customWidth="1"/>
    <col min="3587" max="3587" width="17" customWidth="1"/>
    <col min="3589" max="3589" width="14.1796875" bestFit="1" customWidth="1"/>
    <col min="3838" max="3838" width="15.7265625" customWidth="1"/>
    <col min="3839" max="3839" width="21.81640625" customWidth="1"/>
    <col min="3840" max="3840" width="46.453125" customWidth="1"/>
    <col min="3841" max="3841" width="17.7265625" customWidth="1"/>
    <col min="3843" max="3843" width="17" customWidth="1"/>
    <col min="3845" max="3845" width="14.1796875" bestFit="1" customWidth="1"/>
    <col min="4094" max="4094" width="15.7265625" customWidth="1"/>
    <col min="4095" max="4095" width="21.81640625" customWidth="1"/>
    <col min="4096" max="4096" width="46.453125" customWidth="1"/>
    <col min="4097" max="4097" width="17.7265625" customWidth="1"/>
    <col min="4099" max="4099" width="17" customWidth="1"/>
    <col min="4101" max="4101" width="14.1796875" bestFit="1" customWidth="1"/>
    <col min="4350" max="4350" width="15.7265625" customWidth="1"/>
    <col min="4351" max="4351" width="21.81640625" customWidth="1"/>
    <col min="4352" max="4352" width="46.453125" customWidth="1"/>
    <col min="4353" max="4353" width="17.7265625" customWidth="1"/>
    <col min="4355" max="4355" width="17" customWidth="1"/>
    <col min="4357" max="4357" width="14.1796875" bestFit="1" customWidth="1"/>
    <col min="4606" max="4606" width="15.7265625" customWidth="1"/>
    <col min="4607" max="4607" width="21.81640625" customWidth="1"/>
    <col min="4608" max="4608" width="46.453125" customWidth="1"/>
    <col min="4609" max="4609" width="17.7265625" customWidth="1"/>
    <col min="4611" max="4611" width="17" customWidth="1"/>
    <col min="4613" max="4613" width="14.1796875" bestFit="1" customWidth="1"/>
    <col min="4862" max="4862" width="15.7265625" customWidth="1"/>
    <col min="4863" max="4863" width="21.81640625" customWidth="1"/>
    <col min="4864" max="4864" width="46.453125" customWidth="1"/>
    <col min="4865" max="4865" width="17.7265625" customWidth="1"/>
    <col min="4867" max="4867" width="17" customWidth="1"/>
    <col min="4869" max="4869" width="14.1796875" bestFit="1" customWidth="1"/>
    <col min="5118" max="5118" width="15.7265625" customWidth="1"/>
    <col min="5119" max="5119" width="21.81640625" customWidth="1"/>
    <col min="5120" max="5120" width="46.453125" customWidth="1"/>
    <col min="5121" max="5121" width="17.7265625" customWidth="1"/>
    <col min="5123" max="5123" width="17" customWidth="1"/>
    <col min="5125" max="5125" width="14.1796875" bestFit="1" customWidth="1"/>
    <col min="5374" max="5374" width="15.7265625" customWidth="1"/>
    <col min="5375" max="5375" width="21.81640625" customWidth="1"/>
    <col min="5376" max="5376" width="46.453125" customWidth="1"/>
    <col min="5377" max="5377" width="17.7265625" customWidth="1"/>
    <col min="5379" max="5379" width="17" customWidth="1"/>
    <col min="5381" max="5381" width="14.1796875" bestFit="1" customWidth="1"/>
    <col min="5630" max="5630" width="15.7265625" customWidth="1"/>
    <col min="5631" max="5631" width="21.81640625" customWidth="1"/>
    <col min="5632" max="5632" width="46.453125" customWidth="1"/>
    <col min="5633" max="5633" width="17.7265625" customWidth="1"/>
    <col min="5635" max="5635" width="17" customWidth="1"/>
    <col min="5637" max="5637" width="14.1796875" bestFit="1" customWidth="1"/>
    <col min="5886" max="5886" width="15.7265625" customWidth="1"/>
    <col min="5887" max="5887" width="21.81640625" customWidth="1"/>
    <col min="5888" max="5888" width="46.453125" customWidth="1"/>
    <col min="5889" max="5889" width="17.7265625" customWidth="1"/>
    <col min="5891" max="5891" width="17" customWidth="1"/>
    <col min="5893" max="5893" width="14.1796875" bestFit="1" customWidth="1"/>
    <col min="6142" max="6142" width="15.7265625" customWidth="1"/>
    <col min="6143" max="6143" width="21.81640625" customWidth="1"/>
    <col min="6144" max="6144" width="46.453125" customWidth="1"/>
    <col min="6145" max="6145" width="17.7265625" customWidth="1"/>
    <col min="6147" max="6147" width="17" customWidth="1"/>
    <col min="6149" max="6149" width="14.1796875" bestFit="1" customWidth="1"/>
    <col min="6398" max="6398" width="15.7265625" customWidth="1"/>
    <col min="6399" max="6399" width="21.81640625" customWidth="1"/>
    <col min="6400" max="6400" width="46.453125" customWidth="1"/>
    <col min="6401" max="6401" width="17.7265625" customWidth="1"/>
    <col min="6403" max="6403" width="17" customWidth="1"/>
    <col min="6405" max="6405" width="14.1796875" bestFit="1" customWidth="1"/>
    <col min="6654" max="6654" width="15.7265625" customWidth="1"/>
    <col min="6655" max="6655" width="21.81640625" customWidth="1"/>
    <col min="6656" max="6656" width="46.453125" customWidth="1"/>
    <col min="6657" max="6657" width="17.7265625" customWidth="1"/>
    <col min="6659" max="6659" width="17" customWidth="1"/>
    <col min="6661" max="6661" width="14.1796875" bestFit="1" customWidth="1"/>
    <col min="6910" max="6910" width="15.7265625" customWidth="1"/>
    <col min="6911" max="6911" width="21.81640625" customWidth="1"/>
    <col min="6912" max="6912" width="46.453125" customWidth="1"/>
    <col min="6913" max="6913" width="17.7265625" customWidth="1"/>
    <col min="6915" max="6915" width="17" customWidth="1"/>
    <col min="6917" max="6917" width="14.1796875" bestFit="1" customWidth="1"/>
    <col min="7166" max="7166" width="15.7265625" customWidth="1"/>
    <col min="7167" max="7167" width="21.81640625" customWidth="1"/>
    <col min="7168" max="7168" width="46.453125" customWidth="1"/>
    <col min="7169" max="7169" width="17.7265625" customWidth="1"/>
    <col min="7171" max="7171" width="17" customWidth="1"/>
    <col min="7173" max="7173" width="14.1796875" bestFit="1" customWidth="1"/>
    <col min="7422" max="7422" width="15.7265625" customWidth="1"/>
    <col min="7423" max="7423" width="21.81640625" customWidth="1"/>
    <col min="7424" max="7424" width="46.453125" customWidth="1"/>
    <col min="7425" max="7425" width="17.7265625" customWidth="1"/>
    <col min="7427" max="7427" width="17" customWidth="1"/>
    <col min="7429" max="7429" width="14.1796875" bestFit="1" customWidth="1"/>
    <col min="7678" max="7678" width="15.7265625" customWidth="1"/>
    <col min="7679" max="7679" width="21.81640625" customWidth="1"/>
    <col min="7680" max="7680" width="46.453125" customWidth="1"/>
    <col min="7681" max="7681" width="17.7265625" customWidth="1"/>
    <col min="7683" max="7683" width="17" customWidth="1"/>
    <col min="7685" max="7685" width="14.1796875" bestFit="1" customWidth="1"/>
    <col min="7934" max="7934" width="15.7265625" customWidth="1"/>
    <col min="7935" max="7935" width="21.81640625" customWidth="1"/>
    <col min="7936" max="7936" width="46.453125" customWidth="1"/>
    <col min="7937" max="7937" width="17.7265625" customWidth="1"/>
    <col min="7939" max="7939" width="17" customWidth="1"/>
    <col min="7941" max="7941" width="14.1796875" bestFit="1" customWidth="1"/>
    <col min="8190" max="8190" width="15.7265625" customWidth="1"/>
    <col min="8191" max="8191" width="21.81640625" customWidth="1"/>
    <col min="8192" max="8192" width="46.453125" customWidth="1"/>
    <col min="8193" max="8193" width="17.7265625" customWidth="1"/>
    <col min="8195" max="8195" width="17" customWidth="1"/>
    <col min="8197" max="8197" width="14.1796875" bestFit="1" customWidth="1"/>
    <col min="8446" max="8446" width="15.7265625" customWidth="1"/>
    <col min="8447" max="8447" width="21.81640625" customWidth="1"/>
    <col min="8448" max="8448" width="46.453125" customWidth="1"/>
    <col min="8449" max="8449" width="17.7265625" customWidth="1"/>
    <col min="8451" max="8451" width="17" customWidth="1"/>
    <col min="8453" max="8453" width="14.1796875" bestFit="1" customWidth="1"/>
    <col min="8702" max="8702" width="15.7265625" customWidth="1"/>
    <col min="8703" max="8703" width="21.81640625" customWidth="1"/>
    <col min="8704" max="8704" width="46.453125" customWidth="1"/>
    <col min="8705" max="8705" width="17.7265625" customWidth="1"/>
    <col min="8707" max="8707" width="17" customWidth="1"/>
    <col min="8709" max="8709" width="14.1796875" bestFit="1" customWidth="1"/>
    <col min="8958" max="8958" width="15.7265625" customWidth="1"/>
    <col min="8959" max="8959" width="21.81640625" customWidth="1"/>
    <col min="8960" max="8960" width="46.453125" customWidth="1"/>
    <col min="8961" max="8961" width="17.7265625" customWidth="1"/>
    <col min="8963" max="8963" width="17" customWidth="1"/>
    <col min="8965" max="8965" width="14.1796875" bestFit="1" customWidth="1"/>
    <col min="9214" max="9214" width="15.7265625" customWidth="1"/>
    <col min="9215" max="9215" width="21.81640625" customWidth="1"/>
    <col min="9216" max="9216" width="46.453125" customWidth="1"/>
    <col min="9217" max="9217" width="17.7265625" customWidth="1"/>
    <col min="9219" max="9219" width="17" customWidth="1"/>
    <col min="9221" max="9221" width="14.1796875" bestFit="1" customWidth="1"/>
    <col min="9470" max="9470" width="15.7265625" customWidth="1"/>
    <col min="9471" max="9471" width="21.81640625" customWidth="1"/>
    <col min="9472" max="9472" width="46.453125" customWidth="1"/>
    <col min="9473" max="9473" width="17.7265625" customWidth="1"/>
    <col min="9475" max="9475" width="17" customWidth="1"/>
    <col min="9477" max="9477" width="14.1796875" bestFit="1" customWidth="1"/>
    <col min="9726" max="9726" width="15.7265625" customWidth="1"/>
    <col min="9727" max="9727" width="21.81640625" customWidth="1"/>
    <col min="9728" max="9728" width="46.453125" customWidth="1"/>
    <col min="9729" max="9729" width="17.7265625" customWidth="1"/>
    <col min="9731" max="9731" width="17" customWidth="1"/>
    <col min="9733" max="9733" width="14.1796875" bestFit="1" customWidth="1"/>
    <col min="9982" max="9982" width="15.7265625" customWidth="1"/>
    <col min="9983" max="9983" width="21.81640625" customWidth="1"/>
    <col min="9984" max="9984" width="46.453125" customWidth="1"/>
    <col min="9985" max="9985" width="17.7265625" customWidth="1"/>
    <col min="9987" max="9987" width="17" customWidth="1"/>
    <col min="9989" max="9989" width="14.1796875" bestFit="1" customWidth="1"/>
    <col min="10238" max="10238" width="15.7265625" customWidth="1"/>
    <col min="10239" max="10239" width="21.81640625" customWidth="1"/>
    <col min="10240" max="10240" width="46.453125" customWidth="1"/>
    <col min="10241" max="10241" width="17.7265625" customWidth="1"/>
    <col min="10243" max="10243" width="17" customWidth="1"/>
    <col min="10245" max="10245" width="14.1796875" bestFit="1" customWidth="1"/>
    <col min="10494" max="10494" width="15.7265625" customWidth="1"/>
    <col min="10495" max="10495" width="21.81640625" customWidth="1"/>
    <col min="10496" max="10496" width="46.453125" customWidth="1"/>
    <col min="10497" max="10497" width="17.7265625" customWidth="1"/>
    <col min="10499" max="10499" width="17" customWidth="1"/>
    <col min="10501" max="10501" width="14.1796875" bestFit="1" customWidth="1"/>
    <col min="10750" max="10750" width="15.7265625" customWidth="1"/>
    <col min="10751" max="10751" width="21.81640625" customWidth="1"/>
    <col min="10752" max="10752" width="46.453125" customWidth="1"/>
    <col min="10753" max="10753" width="17.7265625" customWidth="1"/>
    <col min="10755" max="10755" width="17" customWidth="1"/>
    <col min="10757" max="10757" width="14.1796875" bestFit="1" customWidth="1"/>
    <col min="11006" max="11006" width="15.7265625" customWidth="1"/>
    <col min="11007" max="11007" width="21.81640625" customWidth="1"/>
    <col min="11008" max="11008" width="46.453125" customWidth="1"/>
    <col min="11009" max="11009" width="17.7265625" customWidth="1"/>
    <col min="11011" max="11011" width="17" customWidth="1"/>
    <col min="11013" max="11013" width="14.1796875" bestFit="1" customWidth="1"/>
    <col min="11262" max="11262" width="15.7265625" customWidth="1"/>
    <col min="11263" max="11263" width="21.81640625" customWidth="1"/>
    <col min="11264" max="11264" width="46.453125" customWidth="1"/>
    <col min="11265" max="11265" width="17.7265625" customWidth="1"/>
    <col min="11267" max="11267" width="17" customWidth="1"/>
    <col min="11269" max="11269" width="14.1796875" bestFit="1" customWidth="1"/>
    <col min="11518" max="11518" width="15.7265625" customWidth="1"/>
    <col min="11519" max="11519" width="21.81640625" customWidth="1"/>
    <col min="11520" max="11520" width="46.453125" customWidth="1"/>
    <col min="11521" max="11521" width="17.7265625" customWidth="1"/>
    <col min="11523" max="11523" width="17" customWidth="1"/>
    <col min="11525" max="11525" width="14.1796875" bestFit="1" customWidth="1"/>
    <col min="11774" max="11774" width="15.7265625" customWidth="1"/>
    <col min="11775" max="11775" width="21.81640625" customWidth="1"/>
    <col min="11776" max="11776" width="46.453125" customWidth="1"/>
    <col min="11777" max="11777" width="17.7265625" customWidth="1"/>
    <col min="11779" max="11779" width="17" customWidth="1"/>
    <col min="11781" max="11781" width="14.1796875" bestFit="1" customWidth="1"/>
    <col min="12030" max="12030" width="15.7265625" customWidth="1"/>
    <col min="12031" max="12031" width="21.81640625" customWidth="1"/>
    <col min="12032" max="12032" width="46.453125" customWidth="1"/>
    <col min="12033" max="12033" width="17.7265625" customWidth="1"/>
    <col min="12035" max="12035" width="17" customWidth="1"/>
    <col min="12037" max="12037" width="14.1796875" bestFit="1" customWidth="1"/>
    <col min="12286" max="12286" width="15.7265625" customWidth="1"/>
    <col min="12287" max="12287" width="21.81640625" customWidth="1"/>
    <col min="12288" max="12288" width="46.453125" customWidth="1"/>
    <col min="12289" max="12289" width="17.7265625" customWidth="1"/>
    <col min="12291" max="12291" width="17" customWidth="1"/>
    <col min="12293" max="12293" width="14.1796875" bestFit="1" customWidth="1"/>
    <col min="12542" max="12542" width="15.7265625" customWidth="1"/>
    <col min="12543" max="12543" width="21.81640625" customWidth="1"/>
    <col min="12544" max="12544" width="46.453125" customWidth="1"/>
    <col min="12545" max="12545" width="17.7265625" customWidth="1"/>
    <col min="12547" max="12547" width="17" customWidth="1"/>
    <col min="12549" max="12549" width="14.1796875" bestFit="1" customWidth="1"/>
    <col min="12798" max="12798" width="15.7265625" customWidth="1"/>
    <col min="12799" max="12799" width="21.81640625" customWidth="1"/>
    <col min="12800" max="12800" width="46.453125" customWidth="1"/>
    <col min="12801" max="12801" width="17.7265625" customWidth="1"/>
    <col min="12803" max="12803" width="17" customWidth="1"/>
    <col min="12805" max="12805" width="14.1796875" bestFit="1" customWidth="1"/>
    <col min="13054" max="13054" width="15.7265625" customWidth="1"/>
    <col min="13055" max="13055" width="21.81640625" customWidth="1"/>
    <col min="13056" max="13056" width="46.453125" customWidth="1"/>
    <col min="13057" max="13057" width="17.7265625" customWidth="1"/>
    <col min="13059" max="13059" width="17" customWidth="1"/>
    <col min="13061" max="13061" width="14.1796875" bestFit="1" customWidth="1"/>
    <col min="13310" max="13310" width="15.7265625" customWidth="1"/>
    <col min="13311" max="13311" width="21.81640625" customWidth="1"/>
    <col min="13312" max="13312" width="46.453125" customWidth="1"/>
    <col min="13313" max="13313" width="17.7265625" customWidth="1"/>
    <col min="13315" max="13315" width="17" customWidth="1"/>
    <col min="13317" max="13317" width="14.1796875" bestFit="1" customWidth="1"/>
    <col min="13566" max="13566" width="15.7265625" customWidth="1"/>
    <col min="13567" max="13567" width="21.81640625" customWidth="1"/>
    <col min="13568" max="13568" width="46.453125" customWidth="1"/>
    <col min="13569" max="13569" width="17.7265625" customWidth="1"/>
    <col min="13571" max="13571" width="17" customWidth="1"/>
    <col min="13573" max="13573" width="14.1796875" bestFit="1" customWidth="1"/>
    <col min="13822" max="13822" width="15.7265625" customWidth="1"/>
    <col min="13823" max="13823" width="21.81640625" customWidth="1"/>
    <col min="13824" max="13824" width="46.453125" customWidth="1"/>
    <col min="13825" max="13825" width="17.7265625" customWidth="1"/>
    <col min="13827" max="13827" width="17" customWidth="1"/>
    <col min="13829" max="13829" width="14.1796875" bestFit="1" customWidth="1"/>
    <col min="14078" max="14078" width="15.7265625" customWidth="1"/>
    <col min="14079" max="14079" width="21.81640625" customWidth="1"/>
    <col min="14080" max="14080" width="46.453125" customWidth="1"/>
    <col min="14081" max="14081" width="17.7265625" customWidth="1"/>
    <col min="14083" max="14083" width="17" customWidth="1"/>
    <col min="14085" max="14085" width="14.1796875" bestFit="1" customWidth="1"/>
    <col min="14334" max="14334" width="15.7265625" customWidth="1"/>
    <col min="14335" max="14335" width="21.81640625" customWidth="1"/>
    <col min="14336" max="14336" width="46.453125" customWidth="1"/>
    <col min="14337" max="14337" width="17.7265625" customWidth="1"/>
    <col min="14339" max="14339" width="17" customWidth="1"/>
    <col min="14341" max="14341" width="14.1796875" bestFit="1" customWidth="1"/>
    <col min="14590" max="14590" width="15.7265625" customWidth="1"/>
    <col min="14591" max="14591" width="21.81640625" customWidth="1"/>
    <col min="14592" max="14592" width="46.453125" customWidth="1"/>
    <col min="14593" max="14593" width="17.7265625" customWidth="1"/>
    <col min="14595" max="14595" width="17" customWidth="1"/>
    <col min="14597" max="14597" width="14.1796875" bestFit="1" customWidth="1"/>
    <col min="14846" max="14846" width="15.7265625" customWidth="1"/>
    <col min="14847" max="14847" width="21.81640625" customWidth="1"/>
    <col min="14848" max="14848" width="46.453125" customWidth="1"/>
    <col min="14849" max="14849" width="17.7265625" customWidth="1"/>
    <col min="14851" max="14851" width="17" customWidth="1"/>
    <col min="14853" max="14853" width="14.1796875" bestFit="1" customWidth="1"/>
    <col min="15102" max="15102" width="15.7265625" customWidth="1"/>
    <col min="15103" max="15103" width="21.81640625" customWidth="1"/>
    <col min="15104" max="15104" width="46.453125" customWidth="1"/>
    <col min="15105" max="15105" width="17.7265625" customWidth="1"/>
    <col min="15107" max="15107" width="17" customWidth="1"/>
    <col min="15109" max="15109" width="14.1796875" bestFit="1" customWidth="1"/>
    <col min="15358" max="15358" width="15.7265625" customWidth="1"/>
    <col min="15359" max="15359" width="21.81640625" customWidth="1"/>
    <col min="15360" max="15360" width="46.453125" customWidth="1"/>
    <col min="15361" max="15361" width="17.7265625" customWidth="1"/>
    <col min="15363" max="15363" width="17" customWidth="1"/>
    <col min="15365" max="15365" width="14.1796875" bestFit="1" customWidth="1"/>
    <col min="15614" max="15614" width="15.7265625" customWidth="1"/>
    <col min="15615" max="15615" width="21.81640625" customWidth="1"/>
    <col min="15616" max="15616" width="46.453125" customWidth="1"/>
    <col min="15617" max="15617" width="17.7265625" customWidth="1"/>
    <col min="15619" max="15619" width="17" customWidth="1"/>
    <col min="15621" max="15621" width="14.1796875" bestFit="1" customWidth="1"/>
    <col min="15870" max="15870" width="15.7265625" customWidth="1"/>
    <col min="15871" max="15871" width="21.81640625" customWidth="1"/>
    <col min="15872" max="15872" width="46.453125" customWidth="1"/>
    <col min="15873" max="15873" width="17.7265625" customWidth="1"/>
    <col min="15875" max="15875" width="17" customWidth="1"/>
    <col min="15877" max="15877" width="14.1796875" bestFit="1" customWidth="1"/>
    <col min="16126" max="16126" width="15.7265625" customWidth="1"/>
    <col min="16127" max="16127" width="21.81640625" customWidth="1"/>
    <col min="16128" max="16128" width="46.453125" customWidth="1"/>
    <col min="16129" max="16129" width="17.7265625" customWidth="1"/>
    <col min="16131" max="16131" width="17" customWidth="1"/>
    <col min="16133" max="16133" width="14.1796875" bestFit="1" customWidth="1"/>
  </cols>
  <sheetData>
    <row r="1" spans="1:7">
      <c r="A1" s="331" t="s">
        <v>0</v>
      </c>
      <c r="B1" s="331"/>
      <c r="C1" s="331"/>
      <c r="D1" s="331"/>
    </row>
    <row r="2" spans="1:7">
      <c r="A2" s="331" t="s">
        <v>1</v>
      </c>
      <c r="B2" s="331"/>
      <c r="C2" s="331"/>
      <c r="D2" s="331"/>
    </row>
    <row r="3" spans="1:7" hidden="1">
      <c r="A3" s="1"/>
    </row>
    <row r="4" spans="1:7" s="1" customFormat="1">
      <c r="A4" s="332" t="s">
        <v>530</v>
      </c>
      <c r="B4" s="332"/>
      <c r="C4" s="332"/>
      <c r="D4" s="332"/>
    </row>
    <row r="5" spans="1:7" ht="15" thickBot="1">
      <c r="A5" s="3" t="s">
        <v>529</v>
      </c>
      <c r="B5" s="4"/>
      <c r="C5" s="5"/>
      <c r="D5" s="6">
        <f>+SEPT!D64</f>
        <v>23688754.630000003</v>
      </c>
    </row>
    <row r="6" spans="1:7">
      <c r="A6" s="7" t="s">
        <v>2</v>
      </c>
      <c r="B6" s="8"/>
      <c r="C6" s="9"/>
      <c r="D6" s="10">
        <f>+D11</f>
        <v>6832000</v>
      </c>
    </row>
    <row r="7" spans="1:7">
      <c r="A7" s="11" t="s">
        <v>3</v>
      </c>
      <c r="B7" s="12"/>
      <c r="C7" s="12"/>
      <c r="D7" s="13"/>
    </row>
    <row r="8" spans="1:7">
      <c r="A8" s="15" t="s">
        <v>501</v>
      </c>
      <c r="B8" s="16"/>
      <c r="C8" s="16"/>
      <c r="D8" s="17">
        <v>6832000</v>
      </c>
    </row>
    <row r="9" spans="1:7" ht="18" customHeight="1">
      <c r="A9" s="338"/>
      <c r="B9" s="339"/>
      <c r="C9" s="340"/>
      <c r="D9" s="20"/>
    </row>
    <row r="10" spans="1:7">
      <c r="A10" s="333"/>
      <c r="B10" s="334"/>
      <c r="C10" s="335"/>
      <c r="D10" s="20"/>
      <c r="G10" s="91"/>
    </row>
    <row r="11" spans="1:7" s="1" customFormat="1" ht="15" thickBot="1">
      <c r="A11" s="336" t="s">
        <v>4</v>
      </c>
      <c r="B11" s="337"/>
      <c r="C11" s="337"/>
      <c r="D11" s="21">
        <f>SUM(D8:D10)</f>
        <v>6832000</v>
      </c>
    </row>
    <row r="12" spans="1:7">
      <c r="A12" s="22" t="s">
        <v>5</v>
      </c>
      <c r="B12" s="101"/>
      <c r="C12" s="102"/>
      <c r="D12" s="98"/>
    </row>
    <row r="13" spans="1:7" s="25" customFormat="1">
      <c r="A13" s="83" t="s">
        <v>6</v>
      </c>
      <c r="B13" s="23"/>
      <c r="C13" s="24"/>
      <c r="D13" s="99">
        <v>0</v>
      </c>
    </row>
    <row r="14" spans="1:7" s="25" customFormat="1">
      <c r="A14" s="83" t="s">
        <v>6</v>
      </c>
      <c r="B14" s="23"/>
      <c r="C14" s="24"/>
      <c r="D14" s="99">
        <v>0</v>
      </c>
    </row>
    <row r="15" spans="1:7" s="25" customFormat="1" ht="15" thickBot="1">
      <c r="A15" s="103"/>
      <c r="B15" s="240"/>
      <c r="C15" s="104"/>
      <c r="D15" s="100"/>
    </row>
    <row r="16" spans="1:7" s="25" customFormat="1" ht="15" thickBot="1">
      <c r="A16" s="94" t="s">
        <v>7</v>
      </c>
      <c r="B16" s="95"/>
      <c r="C16" s="96"/>
      <c r="D16" s="97">
        <f>+D42+D47+D55</f>
        <v>3227903.57</v>
      </c>
      <c r="E16" s="26"/>
    </row>
    <row r="17" spans="1:5" s="25" customFormat="1">
      <c r="A17" s="84" t="s">
        <v>8</v>
      </c>
      <c r="B17" s="85"/>
      <c r="C17" s="85"/>
      <c r="D17" s="86"/>
      <c r="E17" s="28"/>
    </row>
    <row r="18" spans="1:5" s="25" customFormat="1">
      <c r="A18" s="29" t="s">
        <v>9</v>
      </c>
      <c r="B18" s="30" t="s">
        <v>10</v>
      </c>
      <c r="C18" s="30" t="s">
        <v>11</v>
      </c>
      <c r="D18" s="31" t="s">
        <v>12</v>
      </c>
      <c r="E18" s="26"/>
    </row>
    <row r="19" spans="1:5" ht="28.5" customHeight="1">
      <c r="A19" s="81" t="s">
        <v>507</v>
      </c>
      <c r="B19" s="88" t="s">
        <v>508</v>
      </c>
      <c r="C19" s="88" t="s">
        <v>118</v>
      </c>
      <c r="D19" s="82">
        <v>6500</v>
      </c>
    </row>
    <row r="20" spans="1:5" ht="28.5" customHeight="1">
      <c r="A20" s="81">
        <v>44835</v>
      </c>
      <c r="B20" s="88" t="s">
        <v>247</v>
      </c>
      <c r="C20" s="88" t="s">
        <v>509</v>
      </c>
      <c r="D20" s="82">
        <v>14500</v>
      </c>
    </row>
    <row r="21" spans="1:5" ht="28.5" customHeight="1">
      <c r="A21" s="81">
        <v>44837</v>
      </c>
      <c r="B21" s="88" t="s">
        <v>510</v>
      </c>
      <c r="C21" s="88" t="s">
        <v>511</v>
      </c>
      <c r="D21" s="82">
        <v>80000</v>
      </c>
    </row>
    <row r="22" spans="1:5" ht="28.5" customHeight="1">
      <c r="A22" s="81">
        <v>44837</v>
      </c>
      <c r="B22" s="88" t="s">
        <v>247</v>
      </c>
      <c r="C22" s="88" t="s">
        <v>512</v>
      </c>
      <c r="D22" s="82">
        <v>10000</v>
      </c>
    </row>
    <row r="23" spans="1:5" ht="28.5" customHeight="1">
      <c r="A23" s="81">
        <v>44839</v>
      </c>
      <c r="B23" s="88" t="s">
        <v>247</v>
      </c>
      <c r="C23" s="88" t="s">
        <v>513</v>
      </c>
      <c r="D23" s="82">
        <v>4000</v>
      </c>
    </row>
    <row r="24" spans="1:5" ht="28.5" customHeight="1">
      <c r="A24" s="81">
        <v>44840</v>
      </c>
      <c r="B24" s="88" t="s">
        <v>247</v>
      </c>
      <c r="C24" s="88" t="s">
        <v>514</v>
      </c>
      <c r="D24" s="82">
        <v>5000</v>
      </c>
    </row>
    <row r="25" spans="1:5" ht="28.5" customHeight="1">
      <c r="A25" s="81">
        <v>44841</v>
      </c>
      <c r="B25" s="88" t="s">
        <v>247</v>
      </c>
      <c r="C25" s="88" t="s">
        <v>515</v>
      </c>
      <c r="D25" s="82">
        <v>5000</v>
      </c>
    </row>
    <row r="26" spans="1:5" ht="28.5" customHeight="1">
      <c r="A26" s="81">
        <v>44842</v>
      </c>
      <c r="B26" s="88" t="s">
        <v>247</v>
      </c>
      <c r="C26" s="88" t="s">
        <v>516</v>
      </c>
      <c r="D26" s="82">
        <v>5000</v>
      </c>
    </row>
    <row r="27" spans="1:5" ht="28.5" customHeight="1">
      <c r="A27" s="81">
        <v>44844</v>
      </c>
      <c r="B27" s="88" t="s">
        <v>247</v>
      </c>
      <c r="C27" s="88" t="s">
        <v>517</v>
      </c>
      <c r="D27" s="82">
        <v>5000</v>
      </c>
    </row>
    <row r="28" spans="1:5" ht="28.5" customHeight="1">
      <c r="A28" s="81">
        <v>44846</v>
      </c>
      <c r="B28" s="88" t="s">
        <v>247</v>
      </c>
      <c r="C28" s="88" t="s">
        <v>516</v>
      </c>
      <c r="D28" s="82">
        <v>5000</v>
      </c>
    </row>
    <row r="29" spans="1:5" ht="28.5" customHeight="1">
      <c r="A29" s="81">
        <v>44848</v>
      </c>
      <c r="B29" s="88" t="s">
        <v>518</v>
      </c>
      <c r="C29" s="88" t="s">
        <v>519</v>
      </c>
      <c r="D29" s="82">
        <v>4900</v>
      </c>
    </row>
    <row r="30" spans="1:5" ht="28.5" customHeight="1">
      <c r="A30" s="81">
        <v>44853</v>
      </c>
      <c r="B30" s="88" t="s">
        <v>247</v>
      </c>
      <c r="C30" s="88" t="s">
        <v>516</v>
      </c>
      <c r="D30" s="82">
        <v>5000</v>
      </c>
    </row>
    <row r="31" spans="1:5" ht="28.5" customHeight="1">
      <c r="A31" s="81">
        <v>44855</v>
      </c>
      <c r="B31" s="88" t="s">
        <v>205</v>
      </c>
      <c r="C31" s="88" t="s">
        <v>520</v>
      </c>
      <c r="D31" s="82">
        <v>16000</v>
      </c>
    </row>
    <row r="32" spans="1:5" ht="28.5" customHeight="1">
      <c r="A32" s="81">
        <v>44856</v>
      </c>
      <c r="B32" s="88" t="s">
        <v>205</v>
      </c>
      <c r="C32" s="88" t="s">
        <v>250</v>
      </c>
      <c r="D32" s="82">
        <v>16000</v>
      </c>
    </row>
    <row r="33" spans="1:5" ht="48.75" customHeight="1">
      <c r="A33" s="81">
        <v>44858</v>
      </c>
      <c r="B33" s="88" t="s">
        <v>106</v>
      </c>
      <c r="C33" s="88" t="s">
        <v>521</v>
      </c>
      <c r="D33" s="82">
        <v>25000</v>
      </c>
    </row>
    <row r="34" spans="1:5" ht="42" customHeight="1">
      <c r="A34" s="81">
        <v>44858</v>
      </c>
      <c r="B34" s="88" t="s">
        <v>510</v>
      </c>
      <c r="C34" s="88" t="s">
        <v>522</v>
      </c>
      <c r="D34" s="82">
        <v>100000</v>
      </c>
    </row>
    <row r="35" spans="1:5" ht="42" customHeight="1">
      <c r="A35" s="81">
        <v>44858</v>
      </c>
      <c r="B35" s="88" t="s">
        <v>247</v>
      </c>
      <c r="C35" s="88" t="s">
        <v>516</v>
      </c>
      <c r="D35" s="82">
        <v>5000</v>
      </c>
    </row>
    <row r="36" spans="1:5" ht="42" customHeight="1">
      <c r="A36" s="81">
        <v>44859</v>
      </c>
      <c r="B36" s="88" t="s">
        <v>518</v>
      </c>
      <c r="C36" s="88" t="s">
        <v>519</v>
      </c>
      <c r="D36" s="82">
        <v>4900</v>
      </c>
    </row>
    <row r="37" spans="1:5" ht="42" customHeight="1">
      <c r="A37" s="81">
        <v>44861</v>
      </c>
      <c r="B37" s="88" t="s">
        <v>247</v>
      </c>
      <c r="C37" s="88" t="s">
        <v>516</v>
      </c>
      <c r="D37" s="82">
        <v>5000</v>
      </c>
    </row>
    <row r="38" spans="1:5" ht="42" customHeight="1">
      <c r="A38" s="81">
        <v>44861</v>
      </c>
      <c r="B38" s="88" t="s">
        <v>523</v>
      </c>
      <c r="C38" s="88" t="s">
        <v>524</v>
      </c>
      <c r="D38" s="82">
        <v>50000</v>
      </c>
    </row>
    <row r="39" spans="1:5" ht="42" customHeight="1">
      <c r="A39" s="81">
        <v>44862</v>
      </c>
      <c r="B39" s="88" t="s">
        <v>525</v>
      </c>
      <c r="C39" s="88" t="s">
        <v>526</v>
      </c>
      <c r="D39" s="82">
        <v>3000</v>
      </c>
    </row>
    <row r="40" spans="1:5" ht="42" customHeight="1">
      <c r="A40" s="81">
        <v>44863</v>
      </c>
      <c r="B40" s="88" t="s">
        <v>205</v>
      </c>
      <c r="C40" s="88" t="s">
        <v>527</v>
      </c>
      <c r="D40" s="82">
        <v>19500</v>
      </c>
    </row>
    <row r="41" spans="1:5" ht="28.5" customHeight="1">
      <c r="A41" s="81">
        <v>44865</v>
      </c>
      <c r="B41" s="88" t="s">
        <v>205</v>
      </c>
      <c r="C41" s="88" t="s">
        <v>528</v>
      </c>
      <c r="D41" s="82">
        <v>82500</v>
      </c>
    </row>
    <row r="42" spans="1:5" s="25" customFormat="1" ht="25" customHeight="1" thickBot="1">
      <c r="A42" s="238" t="s">
        <v>13</v>
      </c>
      <c r="B42" s="32"/>
      <c r="C42" s="33"/>
      <c r="D42" s="34">
        <f>SUM(D19:D41)</f>
        <v>476800</v>
      </c>
      <c r="E42" s="77"/>
    </row>
    <row r="43" spans="1:5" s="25" customFormat="1">
      <c r="A43" s="11" t="s">
        <v>14</v>
      </c>
      <c r="B43" s="12"/>
      <c r="C43" s="12"/>
      <c r="D43" s="27"/>
      <c r="E43" s="77"/>
    </row>
    <row r="44" spans="1:5" s="25" customFormat="1">
      <c r="A44" s="29" t="s">
        <v>9</v>
      </c>
      <c r="B44" s="30" t="s">
        <v>10</v>
      </c>
      <c r="C44" s="30" t="s">
        <v>11</v>
      </c>
      <c r="D44" s="31" t="s">
        <v>12</v>
      </c>
    </row>
    <row r="45" spans="1:5" s="25" customFormat="1">
      <c r="A45" s="35"/>
      <c r="B45" s="36"/>
      <c r="C45" s="36"/>
      <c r="D45" s="17"/>
    </row>
    <row r="46" spans="1:5" s="25" customFormat="1">
      <c r="A46" s="35"/>
      <c r="B46" s="36"/>
      <c r="C46" s="36"/>
      <c r="D46" s="17"/>
    </row>
    <row r="47" spans="1:5" s="25" customFormat="1" ht="15" thickBot="1">
      <c r="A47" s="238" t="s">
        <v>15</v>
      </c>
      <c r="B47" s="32"/>
      <c r="C47" s="33"/>
      <c r="D47" s="34">
        <f>SUM(D45:D46)</f>
        <v>0</v>
      </c>
    </row>
    <row r="48" spans="1:5" ht="9.75" customHeight="1">
      <c r="A48" s="37"/>
      <c r="B48" s="38"/>
      <c r="C48" s="38"/>
      <c r="D48" s="39"/>
    </row>
    <row r="49" spans="1:7">
      <c r="A49" s="11" t="s">
        <v>16</v>
      </c>
      <c r="B49" s="12"/>
      <c r="C49" s="12"/>
      <c r="D49" s="13"/>
    </row>
    <row r="50" spans="1:7" s="1" customFormat="1" ht="24" customHeight="1">
      <c r="A50" s="29" t="s">
        <v>9</v>
      </c>
      <c r="B50" s="30" t="s">
        <v>10</v>
      </c>
      <c r="C50" s="30" t="s">
        <v>11</v>
      </c>
      <c r="D50" s="40" t="s">
        <v>12</v>
      </c>
    </row>
    <row r="51" spans="1:7" ht="44.25" customHeight="1">
      <c r="A51" s="35">
        <v>44846</v>
      </c>
      <c r="B51" s="41" t="s">
        <v>17</v>
      </c>
      <c r="C51" s="36" t="s">
        <v>502</v>
      </c>
      <c r="D51" s="17">
        <v>900000</v>
      </c>
    </row>
    <row r="52" spans="1:7" ht="28.5" customHeight="1">
      <c r="A52" s="35">
        <v>44859</v>
      </c>
      <c r="B52" s="41" t="s">
        <v>144</v>
      </c>
      <c r="C52" s="36" t="s">
        <v>503</v>
      </c>
      <c r="D52" s="17">
        <v>600000</v>
      </c>
    </row>
    <row r="53" spans="1:7" ht="29.25" customHeight="1">
      <c r="A53" s="35">
        <v>44859</v>
      </c>
      <c r="B53" s="41" t="s">
        <v>52</v>
      </c>
      <c r="C53" s="36" t="s">
        <v>504</v>
      </c>
      <c r="D53" s="17">
        <v>1200000</v>
      </c>
    </row>
    <row r="54" spans="1:7" ht="18.75" customHeight="1">
      <c r="A54" s="42">
        <v>44865</v>
      </c>
      <c r="B54" s="41" t="s">
        <v>20</v>
      </c>
      <c r="C54" s="36" t="s">
        <v>505</v>
      </c>
      <c r="D54" s="225">
        <v>51103.57</v>
      </c>
    </row>
    <row r="55" spans="1:7" s="1" customFormat="1" ht="17.25" customHeight="1" thickBot="1">
      <c r="A55" s="328" t="s">
        <v>21</v>
      </c>
      <c r="B55" s="329"/>
      <c r="C55" s="330"/>
      <c r="D55" s="43">
        <f>SUM(D51:D54)</f>
        <v>2751103.57</v>
      </c>
    </row>
    <row r="56" spans="1:7" ht="9" customHeight="1"/>
    <row r="57" spans="1:7" ht="15" thickBot="1">
      <c r="A57" s="44" t="s">
        <v>506</v>
      </c>
      <c r="B57" s="45"/>
      <c r="C57" s="45"/>
      <c r="D57" s="46">
        <f>+D5+D6-D42-D55+D15+D13-D47+D14</f>
        <v>27292851.060000002</v>
      </c>
      <c r="G57" s="92"/>
    </row>
    <row r="58" spans="1:7" ht="15.5" thickTop="1" thickBot="1">
      <c r="A58" s="47"/>
      <c r="B58" s="48"/>
      <c r="C58" s="48"/>
      <c r="D58" s="49"/>
    </row>
    <row r="59" spans="1:7">
      <c r="A59" s="50" t="s">
        <v>22</v>
      </c>
      <c r="B59" s="51"/>
      <c r="C59" s="52"/>
      <c r="D59" s="53">
        <f>SEPT!D66+D15-D42-D47+D13+D14</f>
        <v>23150</v>
      </c>
      <c r="E59" s="14"/>
      <c r="G59" s="92"/>
    </row>
    <row r="60" spans="1:7" ht="15" thickBot="1">
      <c r="A60" s="54" t="s">
        <v>23</v>
      </c>
      <c r="B60" s="55"/>
      <c r="C60" s="56"/>
      <c r="D60" s="57">
        <f>SEPT!D67+OCT!D6-OCT!D55</f>
        <v>27269701.060000002</v>
      </c>
      <c r="E60" s="14"/>
      <c r="G60" s="67"/>
    </row>
    <row r="61" spans="1:7">
      <c r="A61" s="1" t="s">
        <v>24</v>
      </c>
      <c r="B61" s="58">
        <v>0</v>
      </c>
      <c r="C61" s="1"/>
      <c r="D61" s="59"/>
      <c r="E61" s="14"/>
      <c r="G61" s="91"/>
    </row>
    <row r="62" spans="1:7">
      <c r="A62" s="1" t="s">
        <v>25</v>
      </c>
      <c r="B62" s="90">
        <v>27269701.059999999</v>
      </c>
      <c r="D62" s="60"/>
      <c r="E62" s="14"/>
    </row>
    <row r="63" spans="1:7" ht="15" thickBot="1">
      <c r="A63" s="1" t="s">
        <v>26</v>
      </c>
      <c r="B63" s="61">
        <f>SUM(B61:B62)</f>
        <v>27269701.059999999</v>
      </c>
      <c r="D63" s="60"/>
    </row>
    <row r="64" spans="1:7" ht="15" thickTop="1">
      <c r="C64" s="62" t="s">
        <v>27</v>
      </c>
      <c r="D64" s="63"/>
    </row>
    <row r="65" spans="1:7">
      <c r="A65" s="1"/>
      <c r="B65" s="1"/>
      <c r="C65" s="64" t="s">
        <v>28</v>
      </c>
      <c r="D65" s="63">
        <v>0</v>
      </c>
    </row>
    <row r="66" spans="1:7">
      <c r="C66" s="64" t="s">
        <v>29</v>
      </c>
      <c r="D66" s="63">
        <v>23150</v>
      </c>
      <c r="G66" s="91"/>
    </row>
    <row r="67" spans="1:7">
      <c r="A67" s="65"/>
      <c r="B67" s="65"/>
      <c r="C67" s="76"/>
      <c r="D67" s="60"/>
    </row>
    <row r="68" spans="1:7">
      <c r="A68" s="331" t="s">
        <v>30</v>
      </c>
      <c r="B68" s="331"/>
    </row>
    <row r="71" spans="1:7">
      <c r="D71" s="66"/>
    </row>
    <row r="72" spans="1:7">
      <c r="D72" s="66"/>
    </row>
    <row r="74" spans="1:7">
      <c r="D74" s="66"/>
    </row>
  </sheetData>
  <mergeCells count="8">
    <mergeCell ref="A55:C55"/>
    <mergeCell ref="A68:B68"/>
    <mergeCell ref="A1:D1"/>
    <mergeCell ref="A2:D2"/>
    <mergeCell ref="A4:D4"/>
    <mergeCell ref="A9:C9"/>
    <mergeCell ref="A10:C10"/>
    <mergeCell ref="A11:C11"/>
  </mergeCells>
  <pageMargins left="0.31496062992125984" right="0.11811023622047245" top="0.35433070866141736" bottom="0.74803149606299213" header="0.31496062992125984" footer="0.31496062992125984"/>
  <pageSetup paperSize="9" scale="80" orientation="portrait" horizontalDpi="4294967293" verticalDpi="4294967293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9AB98-26A7-4A56-A931-24C3D963DCEE}">
  <sheetPr>
    <tabColor rgb="FF00FFFF"/>
  </sheetPr>
  <dimension ref="A1:G107"/>
  <sheetViews>
    <sheetView topLeftCell="A34" zoomScale="80" zoomScaleNormal="80" workbookViewId="0">
      <selection activeCell="C16" sqref="C16"/>
    </sheetView>
  </sheetViews>
  <sheetFormatPr baseColWidth="10" defaultRowHeight="14.5"/>
  <cols>
    <col min="1" max="1" width="12.1796875" customWidth="1"/>
    <col min="2" max="2" width="35" customWidth="1"/>
    <col min="3" max="3" width="52.1796875" customWidth="1"/>
    <col min="4" max="4" width="17.81640625" style="2" customWidth="1"/>
    <col min="5" max="5" width="14.1796875" bestFit="1" customWidth="1"/>
    <col min="6" max="6" width="6.1796875" customWidth="1"/>
    <col min="7" max="7" width="16.1796875" customWidth="1"/>
    <col min="254" max="254" width="15.7265625" customWidth="1"/>
    <col min="255" max="255" width="21.81640625" customWidth="1"/>
    <col min="256" max="256" width="46.453125" customWidth="1"/>
    <col min="257" max="257" width="17.7265625" customWidth="1"/>
    <col min="259" max="259" width="17" customWidth="1"/>
    <col min="261" max="261" width="14.1796875" bestFit="1" customWidth="1"/>
    <col min="510" max="510" width="15.7265625" customWidth="1"/>
    <col min="511" max="511" width="21.81640625" customWidth="1"/>
    <col min="512" max="512" width="46.453125" customWidth="1"/>
    <col min="513" max="513" width="17.7265625" customWidth="1"/>
    <col min="515" max="515" width="17" customWidth="1"/>
    <col min="517" max="517" width="14.1796875" bestFit="1" customWidth="1"/>
    <col min="766" max="766" width="15.7265625" customWidth="1"/>
    <col min="767" max="767" width="21.81640625" customWidth="1"/>
    <col min="768" max="768" width="46.453125" customWidth="1"/>
    <col min="769" max="769" width="17.7265625" customWidth="1"/>
    <col min="771" max="771" width="17" customWidth="1"/>
    <col min="773" max="773" width="14.1796875" bestFit="1" customWidth="1"/>
    <col min="1022" max="1022" width="15.7265625" customWidth="1"/>
    <col min="1023" max="1023" width="21.81640625" customWidth="1"/>
    <col min="1024" max="1024" width="46.453125" customWidth="1"/>
    <col min="1025" max="1025" width="17.7265625" customWidth="1"/>
    <col min="1027" max="1027" width="17" customWidth="1"/>
    <col min="1029" max="1029" width="14.1796875" bestFit="1" customWidth="1"/>
    <col min="1278" max="1278" width="15.7265625" customWidth="1"/>
    <col min="1279" max="1279" width="21.81640625" customWidth="1"/>
    <col min="1280" max="1280" width="46.453125" customWidth="1"/>
    <col min="1281" max="1281" width="17.7265625" customWidth="1"/>
    <col min="1283" max="1283" width="17" customWidth="1"/>
    <col min="1285" max="1285" width="14.1796875" bestFit="1" customWidth="1"/>
    <col min="1534" max="1534" width="15.7265625" customWidth="1"/>
    <col min="1535" max="1535" width="21.81640625" customWidth="1"/>
    <col min="1536" max="1536" width="46.453125" customWidth="1"/>
    <col min="1537" max="1537" width="17.7265625" customWidth="1"/>
    <col min="1539" max="1539" width="17" customWidth="1"/>
    <col min="1541" max="1541" width="14.1796875" bestFit="1" customWidth="1"/>
    <col min="1790" max="1790" width="15.7265625" customWidth="1"/>
    <col min="1791" max="1791" width="21.81640625" customWidth="1"/>
    <col min="1792" max="1792" width="46.453125" customWidth="1"/>
    <col min="1793" max="1793" width="17.7265625" customWidth="1"/>
    <col min="1795" max="1795" width="17" customWidth="1"/>
    <col min="1797" max="1797" width="14.1796875" bestFit="1" customWidth="1"/>
    <col min="2046" max="2046" width="15.7265625" customWidth="1"/>
    <col min="2047" max="2047" width="21.81640625" customWidth="1"/>
    <col min="2048" max="2048" width="46.453125" customWidth="1"/>
    <col min="2049" max="2049" width="17.7265625" customWidth="1"/>
    <col min="2051" max="2051" width="17" customWidth="1"/>
    <col min="2053" max="2053" width="14.1796875" bestFit="1" customWidth="1"/>
    <col min="2302" max="2302" width="15.7265625" customWidth="1"/>
    <col min="2303" max="2303" width="21.81640625" customWidth="1"/>
    <col min="2304" max="2304" width="46.453125" customWidth="1"/>
    <col min="2305" max="2305" width="17.7265625" customWidth="1"/>
    <col min="2307" max="2307" width="17" customWidth="1"/>
    <col min="2309" max="2309" width="14.1796875" bestFit="1" customWidth="1"/>
    <col min="2558" max="2558" width="15.7265625" customWidth="1"/>
    <col min="2559" max="2559" width="21.81640625" customWidth="1"/>
    <col min="2560" max="2560" width="46.453125" customWidth="1"/>
    <col min="2561" max="2561" width="17.7265625" customWidth="1"/>
    <col min="2563" max="2563" width="17" customWidth="1"/>
    <col min="2565" max="2565" width="14.1796875" bestFit="1" customWidth="1"/>
    <col min="2814" max="2814" width="15.7265625" customWidth="1"/>
    <col min="2815" max="2815" width="21.81640625" customWidth="1"/>
    <col min="2816" max="2816" width="46.453125" customWidth="1"/>
    <col min="2817" max="2817" width="17.7265625" customWidth="1"/>
    <col min="2819" max="2819" width="17" customWidth="1"/>
    <col min="2821" max="2821" width="14.1796875" bestFit="1" customWidth="1"/>
    <col min="3070" max="3070" width="15.7265625" customWidth="1"/>
    <col min="3071" max="3071" width="21.81640625" customWidth="1"/>
    <col min="3072" max="3072" width="46.453125" customWidth="1"/>
    <col min="3073" max="3073" width="17.7265625" customWidth="1"/>
    <col min="3075" max="3075" width="17" customWidth="1"/>
    <col min="3077" max="3077" width="14.1796875" bestFit="1" customWidth="1"/>
    <col min="3326" max="3326" width="15.7265625" customWidth="1"/>
    <col min="3327" max="3327" width="21.81640625" customWidth="1"/>
    <col min="3328" max="3328" width="46.453125" customWidth="1"/>
    <col min="3329" max="3329" width="17.7265625" customWidth="1"/>
    <col min="3331" max="3331" width="17" customWidth="1"/>
    <col min="3333" max="3333" width="14.1796875" bestFit="1" customWidth="1"/>
    <col min="3582" max="3582" width="15.7265625" customWidth="1"/>
    <col min="3583" max="3583" width="21.81640625" customWidth="1"/>
    <col min="3584" max="3584" width="46.453125" customWidth="1"/>
    <col min="3585" max="3585" width="17.7265625" customWidth="1"/>
    <col min="3587" max="3587" width="17" customWidth="1"/>
    <col min="3589" max="3589" width="14.1796875" bestFit="1" customWidth="1"/>
    <col min="3838" max="3838" width="15.7265625" customWidth="1"/>
    <col min="3839" max="3839" width="21.81640625" customWidth="1"/>
    <col min="3840" max="3840" width="46.453125" customWidth="1"/>
    <col min="3841" max="3841" width="17.7265625" customWidth="1"/>
    <col min="3843" max="3843" width="17" customWidth="1"/>
    <col min="3845" max="3845" width="14.1796875" bestFit="1" customWidth="1"/>
    <col min="4094" max="4094" width="15.7265625" customWidth="1"/>
    <col min="4095" max="4095" width="21.81640625" customWidth="1"/>
    <col min="4096" max="4096" width="46.453125" customWidth="1"/>
    <col min="4097" max="4097" width="17.7265625" customWidth="1"/>
    <col min="4099" max="4099" width="17" customWidth="1"/>
    <col min="4101" max="4101" width="14.1796875" bestFit="1" customWidth="1"/>
    <col min="4350" max="4350" width="15.7265625" customWidth="1"/>
    <col min="4351" max="4351" width="21.81640625" customWidth="1"/>
    <col min="4352" max="4352" width="46.453125" customWidth="1"/>
    <col min="4353" max="4353" width="17.7265625" customWidth="1"/>
    <col min="4355" max="4355" width="17" customWidth="1"/>
    <col min="4357" max="4357" width="14.1796875" bestFit="1" customWidth="1"/>
    <col min="4606" max="4606" width="15.7265625" customWidth="1"/>
    <col min="4607" max="4607" width="21.81640625" customWidth="1"/>
    <col min="4608" max="4608" width="46.453125" customWidth="1"/>
    <col min="4609" max="4609" width="17.7265625" customWidth="1"/>
    <col min="4611" max="4611" width="17" customWidth="1"/>
    <col min="4613" max="4613" width="14.1796875" bestFit="1" customWidth="1"/>
    <col min="4862" max="4862" width="15.7265625" customWidth="1"/>
    <col min="4863" max="4863" width="21.81640625" customWidth="1"/>
    <col min="4864" max="4864" width="46.453125" customWidth="1"/>
    <col min="4865" max="4865" width="17.7265625" customWidth="1"/>
    <col min="4867" max="4867" width="17" customWidth="1"/>
    <col min="4869" max="4869" width="14.1796875" bestFit="1" customWidth="1"/>
    <col min="5118" max="5118" width="15.7265625" customWidth="1"/>
    <col min="5119" max="5119" width="21.81640625" customWidth="1"/>
    <col min="5120" max="5120" width="46.453125" customWidth="1"/>
    <col min="5121" max="5121" width="17.7265625" customWidth="1"/>
    <col min="5123" max="5123" width="17" customWidth="1"/>
    <col min="5125" max="5125" width="14.1796875" bestFit="1" customWidth="1"/>
    <col min="5374" max="5374" width="15.7265625" customWidth="1"/>
    <col min="5375" max="5375" width="21.81640625" customWidth="1"/>
    <col min="5376" max="5376" width="46.453125" customWidth="1"/>
    <col min="5377" max="5377" width="17.7265625" customWidth="1"/>
    <col min="5379" max="5379" width="17" customWidth="1"/>
    <col min="5381" max="5381" width="14.1796875" bestFit="1" customWidth="1"/>
    <col min="5630" max="5630" width="15.7265625" customWidth="1"/>
    <col min="5631" max="5631" width="21.81640625" customWidth="1"/>
    <col min="5632" max="5632" width="46.453125" customWidth="1"/>
    <col min="5633" max="5633" width="17.7265625" customWidth="1"/>
    <col min="5635" max="5635" width="17" customWidth="1"/>
    <col min="5637" max="5637" width="14.1796875" bestFit="1" customWidth="1"/>
    <col min="5886" max="5886" width="15.7265625" customWidth="1"/>
    <col min="5887" max="5887" width="21.81640625" customWidth="1"/>
    <col min="5888" max="5888" width="46.453125" customWidth="1"/>
    <col min="5889" max="5889" width="17.7265625" customWidth="1"/>
    <col min="5891" max="5891" width="17" customWidth="1"/>
    <col min="5893" max="5893" width="14.1796875" bestFit="1" customWidth="1"/>
    <col min="6142" max="6142" width="15.7265625" customWidth="1"/>
    <col min="6143" max="6143" width="21.81640625" customWidth="1"/>
    <col min="6144" max="6144" width="46.453125" customWidth="1"/>
    <col min="6145" max="6145" width="17.7265625" customWidth="1"/>
    <col min="6147" max="6147" width="17" customWidth="1"/>
    <col min="6149" max="6149" width="14.1796875" bestFit="1" customWidth="1"/>
    <col min="6398" max="6398" width="15.7265625" customWidth="1"/>
    <col min="6399" max="6399" width="21.81640625" customWidth="1"/>
    <col min="6400" max="6400" width="46.453125" customWidth="1"/>
    <col min="6401" max="6401" width="17.7265625" customWidth="1"/>
    <col min="6403" max="6403" width="17" customWidth="1"/>
    <col min="6405" max="6405" width="14.1796875" bestFit="1" customWidth="1"/>
    <col min="6654" max="6654" width="15.7265625" customWidth="1"/>
    <col min="6655" max="6655" width="21.81640625" customWidth="1"/>
    <col min="6656" max="6656" width="46.453125" customWidth="1"/>
    <col min="6657" max="6657" width="17.7265625" customWidth="1"/>
    <col min="6659" max="6659" width="17" customWidth="1"/>
    <col min="6661" max="6661" width="14.1796875" bestFit="1" customWidth="1"/>
    <col min="6910" max="6910" width="15.7265625" customWidth="1"/>
    <col min="6911" max="6911" width="21.81640625" customWidth="1"/>
    <col min="6912" max="6912" width="46.453125" customWidth="1"/>
    <col min="6913" max="6913" width="17.7265625" customWidth="1"/>
    <col min="6915" max="6915" width="17" customWidth="1"/>
    <col min="6917" max="6917" width="14.1796875" bestFit="1" customWidth="1"/>
    <col min="7166" max="7166" width="15.7265625" customWidth="1"/>
    <col min="7167" max="7167" width="21.81640625" customWidth="1"/>
    <col min="7168" max="7168" width="46.453125" customWidth="1"/>
    <col min="7169" max="7169" width="17.7265625" customWidth="1"/>
    <col min="7171" max="7171" width="17" customWidth="1"/>
    <col min="7173" max="7173" width="14.1796875" bestFit="1" customWidth="1"/>
    <col min="7422" max="7422" width="15.7265625" customWidth="1"/>
    <col min="7423" max="7423" width="21.81640625" customWidth="1"/>
    <col min="7424" max="7424" width="46.453125" customWidth="1"/>
    <col min="7425" max="7425" width="17.7265625" customWidth="1"/>
    <col min="7427" max="7427" width="17" customWidth="1"/>
    <col min="7429" max="7429" width="14.1796875" bestFit="1" customWidth="1"/>
    <col min="7678" max="7678" width="15.7265625" customWidth="1"/>
    <col min="7679" max="7679" width="21.81640625" customWidth="1"/>
    <col min="7680" max="7680" width="46.453125" customWidth="1"/>
    <col min="7681" max="7681" width="17.7265625" customWidth="1"/>
    <col min="7683" max="7683" width="17" customWidth="1"/>
    <col min="7685" max="7685" width="14.1796875" bestFit="1" customWidth="1"/>
    <col min="7934" max="7934" width="15.7265625" customWidth="1"/>
    <col min="7935" max="7935" width="21.81640625" customWidth="1"/>
    <col min="7936" max="7936" width="46.453125" customWidth="1"/>
    <col min="7937" max="7937" width="17.7265625" customWidth="1"/>
    <col min="7939" max="7939" width="17" customWidth="1"/>
    <col min="7941" max="7941" width="14.1796875" bestFit="1" customWidth="1"/>
    <col min="8190" max="8190" width="15.7265625" customWidth="1"/>
    <col min="8191" max="8191" width="21.81640625" customWidth="1"/>
    <col min="8192" max="8192" width="46.453125" customWidth="1"/>
    <col min="8193" max="8193" width="17.7265625" customWidth="1"/>
    <col min="8195" max="8195" width="17" customWidth="1"/>
    <col min="8197" max="8197" width="14.1796875" bestFit="1" customWidth="1"/>
    <col min="8446" max="8446" width="15.7265625" customWidth="1"/>
    <col min="8447" max="8447" width="21.81640625" customWidth="1"/>
    <col min="8448" max="8448" width="46.453125" customWidth="1"/>
    <col min="8449" max="8449" width="17.7265625" customWidth="1"/>
    <col min="8451" max="8451" width="17" customWidth="1"/>
    <col min="8453" max="8453" width="14.1796875" bestFit="1" customWidth="1"/>
    <col min="8702" max="8702" width="15.7265625" customWidth="1"/>
    <col min="8703" max="8703" width="21.81640625" customWidth="1"/>
    <col min="8704" max="8704" width="46.453125" customWidth="1"/>
    <col min="8705" max="8705" width="17.7265625" customWidth="1"/>
    <col min="8707" max="8707" width="17" customWidth="1"/>
    <col min="8709" max="8709" width="14.1796875" bestFit="1" customWidth="1"/>
    <col min="8958" max="8958" width="15.7265625" customWidth="1"/>
    <col min="8959" max="8959" width="21.81640625" customWidth="1"/>
    <col min="8960" max="8960" width="46.453125" customWidth="1"/>
    <col min="8961" max="8961" width="17.7265625" customWidth="1"/>
    <col min="8963" max="8963" width="17" customWidth="1"/>
    <col min="8965" max="8965" width="14.1796875" bestFit="1" customWidth="1"/>
    <col min="9214" max="9214" width="15.7265625" customWidth="1"/>
    <col min="9215" max="9215" width="21.81640625" customWidth="1"/>
    <col min="9216" max="9216" width="46.453125" customWidth="1"/>
    <col min="9217" max="9217" width="17.7265625" customWidth="1"/>
    <col min="9219" max="9219" width="17" customWidth="1"/>
    <col min="9221" max="9221" width="14.1796875" bestFit="1" customWidth="1"/>
    <col min="9470" max="9470" width="15.7265625" customWidth="1"/>
    <col min="9471" max="9471" width="21.81640625" customWidth="1"/>
    <col min="9472" max="9472" width="46.453125" customWidth="1"/>
    <col min="9473" max="9473" width="17.7265625" customWidth="1"/>
    <col min="9475" max="9475" width="17" customWidth="1"/>
    <col min="9477" max="9477" width="14.1796875" bestFit="1" customWidth="1"/>
    <col min="9726" max="9726" width="15.7265625" customWidth="1"/>
    <col min="9727" max="9727" width="21.81640625" customWidth="1"/>
    <col min="9728" max="9728" width="46.453125" customWidth="1"/>
    <col min="9729" max="9729" width="17.7265625" customWidth="1"/>
    <col min="9731" max="9731" width="17" customWidth="1"/>
    <col min="9733" max="9733" width="14.1796875" bestFit="1" customWidth="1"/>
    <col min="9982" max="9982" width="15.7265625" customWidth="1"/>
    <col min="9983" max="9983" width="21.81640625" customWidth="1"/>
    <col min="9984" max="9984" width="46.453125" customWidth="1"/>
    <col min="9985" max="9985" width="17.7265625" customWidth="1"/>
    <col min="9987" max="9987" width="17" customWidth="1"/>
    <col min="9989" max="9989" width="14.1796875" bestFit="1" customWidth="1"/>
    <col min="10238" max="10238" width="15.7265625" customWidth="1"/>
    <col min="10239" max="10239" width="21.81640625" customWidth="1"/>
    <col min="10240" max="10240" width="46.453125" customWidth="1"/>
    <col min="10241" max="10241" width="17.7265625" customWidth="1"/>
    <col min="10243" max="10243" width="17" customWidth="1"/>
    <col min="10245" max="10245" width="14.1796875" bestFit="1" customWidth="1"/>
    <col min="10494" max="10494" width="15.7265625" customWidth="1"/>
    <col min="10495" max="10495" width="21.81640625" customWidth="1"/>
    <col min="10496" max="10496" width="46.453125" customWidth="1"/>
    <col min="10497" max="10497" width="17.7265625" customWidth="1"/>
    <col min="10499" max="10499" width="17" customWidth="1"/>
    <col min="10501" max="10501" width="14.1796875" bestFit="1" customWidth="1"/>
    <col min="10750" max="10750" width="15.7265625" customWidth="1"/>
    <col min="10751" max="10751" width="21.81640625" customWidth="1"/>
    <col min="10752" max="10752" width="46.453125" customWidth="1"/>
    <col min="10753" max="10753" width="17.7265625" customWidth="1"/>
    <col min="10755" max="10755" width="17" customWidth="1"/>
    <col min="10757" max="10757" width="14.1796875" bestFit="1" customWidth="1"/>
    <col min="11006" max="11006" width="15.7265625" customWidth="1"/>
    <col min="11007" max="11007" width="21.81640625" customWidth="1"/>
    <col min="11008" max="11008" width="46.453125" customWidth="1"/>
    <col min="11009" max="11009" width="17.7265625" customWidth="1"/>
    <col min="11011" max="11011" width="17" customWidth="1"/>
    <col min="11013" max="11013" width="14.1796875" bestFit="1" customWidth="1"/>
    <col min="11262" max="11262" width="15.7265625" customWidth="1"/>
    <col min="11263" max="11263" width="21.81640625" customWidth="1"/>
    <col min="11264" max="11264" width="46.453125" customWidth="1"/>
    <col min="11265" max="11265" width="17.7265625" customWidth="1"/>
    <col min="11267" max="11267" width="17" customWidth="1"/>
    <col min="11269" max="11269" width="14.1796875" bestFit="1" customWidth="1"/>
    <col min="11518" max="11518" width="15.7265625" customWidth="1"/>
    <col min="11519" max="11519" width="21.81640625" customWidth="1"/>
    <col min="11520" max="11520" width="46.453125" customWidth="1"/>
    <col min="11521" max="11521" width="17.7265625" customWidth="1"/>
    <col min="11523" max="11523" width="17" customWidth="1"/>
    <col min="11525" max="11525" width="14.1796875" bestFit="1" customWidth="1"/>
    <col min="11774" max="11774" width="15.7265625" customWidth="1"/>
    <col min="11775" max="11775" width="21.81640625" customWidth="1"/>
    <col min="11776" max="11776" width="46.453125" customWidth="1"/>
    <col min="11777" max="11777" width="17.7265625" customWidth="1"/>
    <col min="11779" max="11779" width="17" customWidth="1"/>
    <col min="11781" max="11781" width="14.1796875" bestFit="1" customWidth="1"/>
    <col min="12030" max="12030" width="15.7265625" customWidth="1"/>
    <col min="12031" max="12031" width="21.81640625" customWidth="1"/>
    <col min="12032" max="12032" width="46.453125" customWidth="1"/>
    <col min="12033" max="12033" width="17.7265625" customWidth="1"/>
    <col min="12035" max="12035" width="17" customWidth="1"/>
    <col min="12037" max="12037" width="14.1796875" bestFit="1" customWidth="1"/>
    <col min="12286" max="12286" width="15.7265625" customWidth="1"/>
    <col min="12287" max="12287" width="21.81640625" customWidth="1"/>
    <col min="12288" max="12288" width="46.453125" customWidth="1"/>
    <col min="12289" max="12289" width="17.7265625" customWidth="1"/>
    <col min="12291" max="12291" width="17" customWidth="1"/>
    <col min="12293" max="12293" width="14.1796875" bestFit="1" customWidth="1"/>
    <col min="12542" max="12542" width="15.7265625" customWidth="1"/>
    <col min="12543" max="12543" width="21.81640625" customWidth="1"/>
    <col min="12544" max="12544" width="46.453125" customWidth="1"/>
    <col min="12545" max="12545" width="17.7265625" customWidth="1"/>
    <col min="12547" max="12547" width="17" customWidth="1"/>
    <col min="12549" max="12549" width="14.1796875" bestFit="1" customWidth="1"/>
    <col min="12798" max="12798" width="15.7265625" customWidth="1"/>
    <col min="12799" max="12799" width="21.81640625" customWidth="1"/>
    <col min="12800" max="12800" width="46.453125" customWidth="1"/>
    <col min="12801" max="12801" width="17.7265625" customWidth="1"/>
    <col min="12803" max="12803" width="17" customWidth="1"/>
    <col min="12805" max="12805" width="14.1796875" bestFit="1" customWidth="1"/>
    <col min="13054" max="13054" width="15.7265625" customWidth="1"/>
    <col min="13055" max="13055" width="21.81640625" customWidth="1"/>
    <col min="13056" max="13056" width="46.453125" customWidth="1"/>
    <col min="13057" max="13057" width="17.7265625" customWidth="1"/>
    <col min="13059" max="13059" width="17" customWidth="1"/>
    <col min="13061" max="13061" width="14.1796875" bestFit="1" customWidth="1"/>
    <col min="13310" max="13310" width="15.7265625" customWidth="1"/>
    <col min="13311" max="13311" width="21.81640625" customWidth="1"/>
    <col min="13312" max="13312" width="46.453125" customWidth="1"/>
    <col min="13313" max="13313" width="17.7265625" customWidth="1"/>
    <col min="13315" max="13315" width="17" customWidth="1"/>
    <col min="13317" max="13317" width="14.1796875" bestFit="1" customWidth="1"/>
    <col min="13566" max="13566" width="15.7265625" customWidth="1"/>
    <col min="13567" max="13567" width="21.81640625" customWidth="1"/>
    <col min="13568" max="13568" width="46.453125" customWidth="1"/>
    <col min="13569" max="13569" width="17.7265625" customWidth="1"/>
    <col min="13571" max="13571" width="17" customWidth="1"/>
    <col min="13573" max="13573" width="14.1796875" bestFit="1" customWidth="1"/>
    <col min="13822" max="13822" width="15.7265625" customWidth="1"/>
    <col min="13823" max="13823" width="21.81640625" customWidth="1"/>
    <col min="13824" max="13824" width="46.453125" customWidth="1"/>
    <col min="13825" max="13825" width="17.7265625" customWidth="1"/>
    <col min="13827" max="13827" width="17" customWidth="1"/>
    <col min="13829" max="13829" width="14.1796875" bestFit="1" customWidth="1"/>
    <col min="14078" max="14078" width="15.7265625" customWidth="1"/>
    <col min="14079" max="14079" width="21.81640625" customWidth="1"/>
    <col min="14080" max="14080" width="46.453125" customWidth="1"/>
    <col min="14081" max="14081" width="17.7265625" customWidth="1"/>
    <col min="14083" max="14083" width="17" customWidth="1"/>
    <col min="14085" max="14085" width="14.1796875" bestFit="1" customWidth="1"/>
    <col min="14334" max="14334" width="15.7265625" customWidth="1"/>
    <col min="14335" max="14335" width="21.81640625" customWidth="1"/>
    <col min="14336" max="14336" width="46.453125" customWidth="1"/>
    <col min="14337" max="14337" width="17.7265625" customWidth="1"/>
    <col min="14339" max="14339" width="17" customWidth="1"/>
    <col min="14341" max="14341" width="14.1796875" bestFit="1" customWidth="1"/>
    <col min="14590" max="14590" width="15.7265625" customWidth="1"/>
    <col min="14591" max="14591" width="21.81640625" customWidth="1"/>
    <col min="14592" max="14592" width="46.453125" customWidth="1"/>
    <col min="14593" max="14593" width="17.7265625" customWidth="1"/>
    <col min="14595" max="14595" width="17" customWidth="1"/>
    <col min="14597" max="14597" width="14.1796875" bestFit="1" customWidth="1"/>
    <col min="14846" max="14846" width="15.7265625" customWidth="1"/>
    <col min="14847" max="14847" width="21.81640625" customWidth="1"/>
    <col min="14848" max="14848" width="46.453125" customWidth="1"/>
    <col min="14849" max="14849" width="17.7265625" customWidth="1"/>
    <col min="14851" max="14851" width="17" customWidth="1"/>
    <col min="14853" max="14853" width="14.1796875" bestFit="1" customWidth="1"/>
    <col min="15102" max="15102" width="15.7265625" customWidth="1"/>
    <col min="15103" max="15103" width="21.81640625" customWidth="1"/>
    <col min="15104" max="15104" width="46.453125" customWidth="1"/>
    <col min="15105" max="15105" width="17.7265625" customWidth="1"/>
    <col min="15107" max="15107" width="17" customWidth="1"/>
    <col min="15109" max="15109" width="14.1796875" bestFit="1" customWidth="1"/>
    <col min="15358" max="15358" width="15.7265625" customWidth="1"/>
    <col min="15359" max="15359" width="21.81640625" customWidth="1"/>
    <col min="15360" max="15360" width="46.453125" customWidth="1"/>
    <col min="15361" max="15361" width="17.7265625" customWidth="1"/>
    <col min="15363" max="15363" width="17" customWidth="1"/>
    <col min="15365" max="15365" width="14.1796875" bestFit="1" customWidth="1"/>
    <col min="15614" max="15614" width="15.7265625" customWidth="1"/>
    <col min="15615" max="15615" width="21.81640625" customWidth="1"/>
    <col min="15616" max="15616" width="46.453125" customWidth="1"/>
    <col min="15617" max="15617" width="17.7265625" customWidth="1"/>
    <col min="15619" max="15619" width="17" customWidth="1"/>
    <col min="15621" max="15621" width="14.1796875" bestFit="1" customWidth="1"/>
    <col min="15870" max="15870" width="15.7265625" customWidth="1"/>
    <col min="15871" max="15871" width="21.81640625" customWidth="1"/>
    <col min="15872" max="15872" width="46.453125" customWidth="1"/>
    <col min="15873" max="15873" width="17.7265625" customWidth="1"/>
    <col min="15875" max="15875" width="17" customWidth="1"/>
    <col min="15877" max="15877" width="14.1796875" bestFit="1" customWidth="1"/>
    <col min="16126" max="16126" width="15.7265625" customWidth="1"/>
    <col min="16127" max="16127" width="21.81640625" customWidth="1"/>
    <col min="16128" max="16128" width="46.453125" customWidth="1"/>
    <col min="16129" max="16129" width="17.7265625" customWidth="1"/>
    <col min="16131" max="16131" width="17" customWidth="1"/>
    <col min="16133" max="16133" width="14.1796875" bestFit="1" customWidth="1"/>
  </cols>
  <sheetData>
    <row r="1" spans="1:7">
      <c r="A1" s="331" t="s">
        <v>0</v>
      </c>
      <c r="B1" s="331"/>
      <c r="C1" s="331"/>
      <c r="D1" s="331"/>
    </row>
    <row r="2" spans="1:7">
      <c r="A2" s="331" t="s">
        <v>1</v>
      </c>
      <c r="B2" s="331"/>
      <c r="C2" s="331"/>
      <c r="D2" s="331"/>
    </row>
    <row r="3" spans="1:7" hidden="1">
      <c r="A3" s="1"/>
    </row>
    <row r="4" spans="1:7" s="1" customFormat="1">
      <c r="A4" s="332" t="s">
        <v>531</v>
      </c>
      <c r="B4" s="332"/>
      <c r="C4" s="332"/>
      <c r="D4" s="332"/>
    </row>
    <row r="5" spans="1:7" ht="15" thickBot="1">
      <c r="A5" s="3" t="s">
        <v>532</v>
      </c>
      <c r="B5" s="4"/>
      <c r="C5" s="5"/>
      <c r="D5" s="6">
        <f>+OCT!D57</f>
        <v>27292851.060000002</v>
      </c>
    </row>
    <row r="6" spans="1:7">
      <c r="A6" s="7" t="s">
        <v>2</v>
      </c>
      <c r="B6" s="8"/>
      <c r="C6" s="9"/>
      <c r="D6" s="10">
        <f>+D13</f>
        <v>8334600</v>
      </c>
    </row>
    <row r="7" spans="1:7">
      <c r="A7" s="11" t="s">
        <v>3</v>
      </c>
      <c r="B7" s="12"/>
      <c r="C7" s="12"/>
      <c r="D7" s="13"/>
    </row>
    <row r="8" spans="1:7">
      <c r="A8" s="15" t="s">
        <v>533</v>
      </c>
      <c r="B8" s="16"/>
      <c r="C8" s="16"/>
      <c r="D8" s="17">
        <v>6229600</v>
      </c>
    </row>
    <row r="9" spans="1:7">
      <c r="A9" s="107" t="s">
        <v>534</v>
      </c>
      <c r="B9" s="65"/>
      <c r="C9" s="108"/>
      <c r="D9" s="20">
        <v>100000</v>
      </c>
    </row>
    <row r="10" spans="1:7">
      <c r="A10" s="107" t="s">
        <v>535</v>
      </c>
      <c r="B10" s="65"/>
      <c r="C10" s="108"/>
      <c r="D10" s="20">
        <v>790000</v>
      </c>
    </row>
    <row r="11" spans="1:7" ht="18" customHeight="1">
      <c r="A11" s="338" t="s">
        <v>536</v>
      </c>
      <c r="B11" s="339"/>
      <c r="C11" s="340"/>
      <c r="D11" s="20">
        <v>1215000</v>
      </c>
    </row>
    <row r="12" spans="1:7">
      <c r="A12" s="333"/>
      <c r="B12" s="334"/>
      <c r="C12" s="335"/>
      <c r="D12" s="20"/>
      <c r="G12" s="91"/>
    </row>
    <row r="13" spans="1:7" s="1" customFormat="1" ht="15" thickBot="1">
      <c r="A13" s="336" t="s">
        <v>4</v>
      </c>
      <c r="B13" s="337"/>
      <c r="C13" s="337"/>
      <c r="D13" s="21">
        <f>SUM(D8:D12)</f>
        <v>8334600</v>
      </c>
    </row>
    <row r="14" spans="1:7">
      <c r="A14" s="22" t="s">
        <v>5</v>
      </c>
      <c r="B14" s="101"/>
      <c r="C14" s="102"/>
      <c r="D14" s="98"/>
    </row>
    <row r="15" spans="1:7" s="25" customFormat="1">
      <c r="A15" s="83" t="s">
        <v>6</v>
      </c>
      <c r="B15" s="23"/>
      <c r="C15" s="24"/>
      <c r="D15" s="99">
        <v>476850</v>
      </c>
    </row>
    <row r="16" spans="1:7" s="25" customFormat="1">
      <c r="A16" s="83" t="s">
        <v>6</v>
      </c>
      <c r="B16" s="23"/>
      <c r="C16" s="24"/>
      <c r="D16" s="99">
        <v>481700</v>
      </c>
    </row>
    <row r="17" spans="1:5" s="25" customFormat="1">
      <c r="A17" s="83" t="s">
        <v>6</v>
      </c>
      <c r="B17" s="23"/>
      <c r="C17" s="24"/>
      <c r="D17" s="99">
        <v>297500</v>
      </c>
    </row>
    <row r="18" spans="1:5" s="25" customFormat="1">
      <c r="A18" s="83" t="s">
        <v>6</v>
      </c>
      <c r="B18" s="23"/>
      <c r="C18" s="24"/>
      <c r="D18" s="99">
        <v>490300</v>
      </c>
    </row>
    <row r="19" spans="1:5" s="25" customFormat="1" ht="15" thickBot="1">
      <c r="A19" s="103"/>
      <c r="B19" s="240"/>
      <c r="C19" s="104"/>
      <c r="D19" s="100"/>
    </row>
    <row r="20" spans="1:5" s="25" customFormat="1" ht="15" thickBot="1">
      <c r="A20" s="94" t="s">
        <v>7</v>
      </c>
      <c r="B20" s="95"/>
      <c r="C20" s="96"/>
      <c r="D20" s="97">
        <f>+D68+D73+D88</f>
        <v>12659103.82</v>
      </c>
      <c r="E20" s="26"/>
    </row>
    <row r="21" spans="1:5" s="25" customFormat="1">
      <c r="A21" s="84" t="s">
        <v>8</v>
      </c>
      <c r="B21" s="85"/>
      <c r="C21" s="85"/>
      <c r="D21" s="86"/>
      <c r="E21" s="28"/>
    </row>
    <row r="22" spans="1:5" s="25" customFormat="1">
      <c r="A22" s="29" t="s">
        <v>9</v>
      </c>
      <c r="B22" s="30" t="s">
        <v>10</v>
      </c>
      <c r="C22" s="30" t="s">
        <v>11</v>
      </c>
      <c r="D22" s="31" t="s">
        <v>12</v>
      </c>
      <c r="E22" s="26"/>
    </row>
    <row r="23" spans="1:5" ht="23.25" customHeight="1">
      <c r="A23" s="81">
        <v>44866</v>
      </c>
      <c r="B23" s="88" t="s">
        <v>247</v>
      </c>
      <c r="C23" s="88" t="s">
        <v>516</v>
      </c>
      <c r="D23" s="82">
        <v>5000</v>
      </c>
    </row>
    <row r="24" spans="1:5" ht="24" customHeight="1">
      <c r="A24" s="81">
        <v>44867</v>
      </c>
      <c r="B24" s="88" t="s">
        <v>247</v>
      </c>
      <c r="C24" s="88" t="s">
        <v>516</v>
      </c>
      <c r="D24" s="82">
        <v>5000</v>
      </c>
    </row>
    <row r="25" spans="1:5" ht="37.5" customHeight="1">
      <c r="A25" s="81">
        <v>44867</v>
      </c>
      <c r="B25" s="88" t="s">
        <v>549</v>
      </c>
      <c r="C25" s="88" t="s">
        <v>550</v>
      </c>
      <c r="D25" s="82">
        <v>12664</v>
      </c>
    </row>
    <row r="26" spans="1:5" ht="40.5" customHeight="1">
      <c r="A26" s="81">
        <v>44868</v>
      </c>
      <c r="B26" s="88" t="s">
        <v>551</v>
      </c>
      <c r="C26" s="88" t="s">
        <v>552</v>
      </c>
      <c r="D26" s="82">
        <v>34750</v>
      </c>
    </row>
    <row r="27" spans="1:5" ht="24.75" customHeight="1">
      <c r="A27" s="81">
        <v>44868</v>
      </c>
      <c r="B27" s="88" t="s">
        <v>553</v>
      </c>
      <c r="C27" s="88" t="s">
        <v>554</v>
      </c>
      <c r="D27" s="82">
        <v>1500</v>
      </c>
    </row>
    <row r="28" spans="1:5" ht="24" customHeight="1">
      <c r="A28" s="81">
        <v>44868</v>
      </c>
      <c r="B28" s="88" t="s">
        <v>553</v>
      </c>
      <c r="C28" s="88" t="s">
        <v>555</v>
      </c>
      <c r="D28" s="82">
        <v>100500</v>
      </c>
    </row>
    <row r="29" spans="1:5" ht="25.5" customHeight="1">
      <c r="A29" s="81">
        <v>44868</v>
      </c>
      <c r="B29" s="88" t="s">
        <v>553</v>
      </c>
      <c r="C29" s="88" t="s">
        <v>556</v>
      </c>
      <c r="D29" s="82">
        <v>2400</v>
      </c>
    </row>
    <row r="30" spans="1:5" ht="33.75" customHeight="1">
      <c r="A30" s="81">
        <v>44868</v>
      </c>
      <c r="B30" s="88" t="s">
        <v>557</v>
      </c>
      <c r="C30" s="88" t="s">
        <v>558</v>
      </c>
      <c r="D30" s="82">
        <v>10000</v>
      </c>
    </row>
    <row r="31" spans="1:5" ht="28.5" customHeight="1">
      <c r="A31" s="81">
        <v>44869</v>
      </c>
      <c r="B31" s="88" t="s">
        <v>559</v>
      </c>
      <c r="C31" s="88" t="s">
        <v>560</v>
      </c>
      <c r="D31" s="82">
        <v>48000</v>
      </c>
    </row>
    <row r="32" spans="1:5" ht="27.75" customHeight="1">
      <c r="A32" s="81">
        <v>44870</v>
      </c>
      <c r="B32" s="88" t="s">
        <v>551</v>
      </c>
      <c r="C32" s="88" t="s">
        <v>561</v>
      </c>
      <c r="D32" s="82">
        <v>19750</v>
      </c>
    </row>
    <row r="33" spans="1:4" ht="29.25" customHeight="1">
      <c r="A33" s="81">
        <v>44870</v>
      </c>
      <c r="B33" s="88" t="s">
        <v>553</v>
      </c>
      <c r="C33" s="88" t="s">
        <v>562</v>
      </c>
      <c r="D33" s="82">
        <v>3300</v>
      </c>
    </row>
    <row r="34" spans="1:4" ht="29.25" customHeight="1">
      <c r="A34" s="81">
        <v>44871</v>
      </c>
      <c r="B34" s="88" t="s">
        <v>563</v>
      </c>
      <c r="C34" s="88" t="s">
        <v>564</v>
      </c>
      <c r="D34" s="82">
        <v>60799</v>
      </c>
    </row>
    <row r="35" spans="1:4" ht="24.75" customHeight="1">
      <c r="A35" s="81">
        <v>44871</v>
      </c>
      <c r="B35" s="88" t="s">
        <v>557</v>
      </c>
      <c r="C35" s="88" t="s">
        <v>565</v>
      </c>
      <c r="D35" s="82">
        <v>10000</v>
      </c>
    </row>
    <row r="36" spans="1:4" ht="23.25" customHeight="1">
      <c r="A36" s="81">
        <v>44871</v>
      </c>
      <c r="B36" s="88" t="s">
        <v>553</v>
      </c>
      <c r="C36" s="88" t="s">
        <v>566</v>
      </c>
      <c r="D36" s="82">
        <v>162000</v>
      </c>
    </row>
    <row r="37" spans="1:4" ht="21" customHeight="1">
      <c r="A37" s="81">
        <v>44872</v>
      </c>
      <c r="B37" s="88" t="s">
        <v>567</v>
      </c>
      <c r="C37" s="88" t="s">
        <v>568</v>
      </c>
      <c r="D37" s="82">
        <v>2000</v>
      </c>
    </row>
    <row r="38" spans="1:4" ht="21" customHeight="1">
      <c r="A38" s="81">
        <v>44873</v>
      </c>
      <c r="B38" s="88" t="s">
        <v>567</v>
      </c>
      <c r="C38" s="88" t="s">
        <v>569</v>
      </c>
      <c r="D38" s="82">
        <v>4000</v>
      </c>
    </row>
    <row r="39" spans="1:4" ht="29.25" customHeight="1">
      <c r="A39" s="81">
        <v>44875</v>
      </c>
      <c r="B39" s="88" t="s">
        <v>570</v>
      </c>
      <c r="C39" s="88" t="s">
        <v>571</v>
      </c>
      <c r="D39" s="82">
        <v>6000</v>
      </c>
    </row>
    <row r="40" spans="1:4" ht="32.25" customHeight="1">
      <c r="A40" s="81">
        <v>44875</v>
      </c>
      <c r="B40" s="88" t="s">
        <v>572</v>
      </c>
      <c r="C40" s="88" t="s">
        <v>573</v>
      </c>
      <c r="D40" s="82">
        <v>42000</v>
      </c>
    </row>
    <row r="41" spans="1:4" ht="33.75" customHeight="1">
      <c r="A41" s="81">
        <v>44875</v>
      </c>
      <c r="B41" s="88" t="s">
        <v>574</v>
      </c>
      <c r="C41" s="88" t="s">
        <v>575</v>
      </c>
      <c r="D41" s="82">
        <v>33700</v>
      </c>
    </row>
    <row r="42" spans="1:4" ht="35.25" customHeight="1">
      <c r="A42" s="81" t="s">
        <v>576</v>
      </c>
      <c r="B42" s="88" t="s">
        <v>577</v>
      </c>
      <c r="C42" s="88" t="s">
        <v>578</v>
      </c>
      <c r="D42" s="82">
        <v>21050</v>
      </c>
    </row>
    <row r="43" spans="1:4" ht="55.5" customHeight="1">
      <c r="A43" s="81">
        <v>44875</v>
      </c>
      <c r="B43" s="88" t="s">
        <v>579</v>
      </c>
      <c r="C43" s="88" t="s">
        <v>580</v>
      </c>
      <c r="D43" s="82">
        <v>130300</v>
      </c>
    </row>
    <row r="44" spans="1:4" ht="48" customHeight="1">
      <c r="A44" s="81">
        <v>44875</v>
      </c>
      <c r="B44" s="88" t="s">
        <v>581</v>
      </c>
      <c r="C44" s="88" t="s">
        <v>582</v>
      </c>
      <c r="D44" s="82">
        <v>64400</v>
      </c>
    </row>
    <row r="45" spans="1:4" ht="33" customHeight="1">
      <c r="A45" s="81">
        <v>44876</v>
      </c>
      <c r="B45" s="88" t="s">
        <v>574</v>
      </c>
      <c r="C45" s="88" t="s">
        <v>583</v>
      </c>
      <c r="D45" s="82">
        <v>3200</v>
      </c>
    </row>
    <row r="46" spans="1:4" ht="57" customHeight="1">
      <c r="A46" s="81">
        <v>44876</v>
      </c>
      <c r="B46" s="88" t="s">
        <v>584</v>
      </c>
      <c r="C46" s="88" t="s">
        <v>585</v>
      </c>
      <c r="D46" s="82">
        <v>20000</v>
      </c>
    </row>
    <row r="47" spans="1:4" ht="22.5" customHeight="1">
      <c r="A47" s="81">
        <v>44876</v>
      </c>
      <c r="B47" s="88" t="s">
        <v>577</v>
      </c>
      <c r="C47" s="88" t="s">
        <v>586</v>
      </c>
      <c r="D47" s="82">
        <v>53850</v>
      </c>
    </row>
    <row r="48" spans="1:4" ht="24" customHeight="1">
      <c r="A48" s="81">
        <v>44876</v>
      </c>
      <c r="B48" s="88" t="s">
        <v>579</v>
      </c>
      <c r="C48" s="88" t="s">
        <v>587</v>
      </c>
      <c r="D48" s="82">
        <v>50900</v>
      </c>
    </row>
    <row r="49" spans="1:4" ht="45" customHeight="1">
      <c r="A49" s="81">
        <v>44876</v>
      </c>
      <c r="B49" s="88" t="s">
        <v>581</v>
      </c>
      <c r="C49" s="88" t="s">
        <v>588</v>
      </c>
      <c r="D49" s="82">
        <v>26400</v>
      </c>
    </row>
    <row r="50" spans="1:4" ht="27" customHeight="1">
      <c r="A50" s="81">
        <v>44876</v>
      </c>
      <c r="B50" s="88" t="s">
        <v>589</v>
      </c>
      <c r="C50" s="88" t="s">
        <v>590</v>
      </c>
      <c r="D50" s="82">
        <v>4000</v>
      </c>
    </row>
    <row r="51" spans="1:4" ht="27" customHeight="1">
      <c r="A51" s="81">
        <v>44877</v>
      </c>
      <c r="B51" s="88" t="s">
        <v>574</v>
      </c>
      <c r="C51" s="88" t="s">
        <v>591</v>
      </c>
      <c r="D51" s="82">
        <v>9000</v>
      </c>
    </row>
    <row r="52" spans="1:4" ht="25.5" customHeight="1">
      <c r="A52" s="81">
        <v>44877</v>
      </c>
      <c r="B52" s="88" t="s">
        <v>581</v>
      </c>
      <c r="C52" s="88" t="s">
        <v>592</v>
      </c>
      <c r="D52" s="82">
        <v>220000</v>
      </c>
    </row>
    <row r="53" spans="1:4" ht="51" customHeight="1">
      <c r="A53" s="81">
        <v>44877</v>
      </c>
      <c r="B53" s="88" t="s">
        <v>584</v>
      </c>
      <c r="C53" s="88" t="s">
        <v>585</v>
      </c>
      <c r="D53" s="82">
        <v>12000</v>
      </c>
    </row>
    <row r="54" spans="1:4" ht="42.75" customHeight="1">
      <c r="A54" s="81">
        <v>44877</v>
      </c>
      <c r="B54" s="88" t="s">
        <v>584</v>
      </c>
      <c r="C54" s="88" t="s">
        <v>593</v>
      </c>
      <c r="D54" s="82">
        <v>3000</v>
      </c>
    </row>
    <row r="55" spans="1:4" ht="26.25" customHeight="1">
      <c r="A55" s="81">
        <v>44877</v>
      </c>
      <c r="B55" s="88" t="s">
        <v>577</v>
      </c>
      <c r="C55" s="88" t="s">
        <v>594</v>
      </c>
      <c r="D55" s="82">
        <v>32950</v>
      </c>
    </row>
    <row r="56" spans="1:4" ht="21.75" customHeight="1">
      <c r="A56" s="81">
        <v>44877</v>
      </c>
      <c r="B56" s="88" t="s">
        <v>572</v>
      </c>
      <c r="C56" s="88" t="s">
        <v>595</v>
      </c>
      <c r="D56" s="82">
        <v>34000</v>
      </c>
    </row>
    <row r="57" spans="1:4" ht="54" customHeight="1">
      <c r="A57" s="81">
        <v>44878</v>
      </c>
      <c r="B57" s="88" t="s">
        <v>584</v>
      </c>
      <c r="C57" s="88" t="s">
        <v>585</v>
      </c>
      <c r="D57" s="82">
        <v>13000</v>
      </c>
    </row>
    <row r="58" spans="1:4" ht="29.25" customHeight="1">
      <c r="A58" s="81">
        <v>44879</v>
      </c>
      <c r="B58" s="88" t="s">
        <v>596</v>
      </c>
      <c r="C58" s="88" t="s">
        <v>597</v>
      </c>
      <c r="D58" s="82">
        <v>8000</v>
      </c>
    </row>
    <row r="59" spans="1:4">
      <c r="A59" s="81">
        <v>44887</v>
      </c>
      <c r="B59" s="88" t="s">
        <v>570</v>
      </c>
      <c r="C59" s="88" t="s">
        <v>598</v>
      </c>
      <c r="D59" s="82">
        <v>3000</v>
      </c>
    </row>
    <row r="60" spans="1:4">
      <c r="A60" s="81">
        <v>44888</v>
      </c>
      <c r="B60" s="88" t="s">
        <v>599</v>
      </c>
      <c r="C60" s="88" t="s">
        <v>598</v>
      </c>
      <c r="D60" s="82">
        <v>3000</v>
      </c>
    </row>
    <row r="61" spans="1:4" ht="27.75" customHeight="1">
      <c r="A61" s="81">
        <v>44889</v>
      </c>
      <c r="B61" s="88" t="s">
        <v>599</v>
      </c>
      <c r="C61" s="88" t="s">
        <v>600</v>
      </c>
      <c r="D61" s="82">
        <v>6300</v>
      </c>
    </row>
    <row r="62" spans="1:4" ht="54.75" customHeight="1">
      <c r="A62" s="81">
        <v>44889</v>
      </c>
      <c r="B62" s="88" t="s">
        <v>577</v>
      </c>
      <c r="C62" s="88" t="s">
        <v>601</v>
      </c>
      <c r="D62" s="82">
        <v>15750</v>
      </c>
    </row>
    <row r="63" spans="1:4">
      <c r="A63" s="81">
        <v>44891</v>
      </c>
      <c r="B63" s="88" t="s">
        <v>570</v>
      </c>
      <c r="C63" s="88" t="s">
        <v>602</v>
      </c>
      <c r="D63" s="82">
        <v>10000</v>
      </c>
    </row>
    <row r="64" spans="1:4" ht="33.75" customHeight="1">
      <c r="A64" s="81">
        <v>44892</v>
      </c>
      <c r="B64" s="88" t="s">
        <v>599</v>
      </c>
      <c r="C64" s="88" t="s">
        <v>603</v>
      </c>
      <c r="D64" s="82">
        <v>7700</v>
      </c>
    </row>
    <row r="65" spans="1:5" ht="30.75" customHeight="1">
      <c r="A65" s="81">
        <v>44892</v>
      </c>
      <c r="B65" s="88" t="s">
        <v>599</v>
      </c>
      <c r="C65" s="88" t="s">
        <v>604</v>
      </c>
      <c r="D65" s="82">
        <v>6200</v>
      </c>
    </row>
    <row r="66" spans="1:5">
      <c r="A66" s="81">
        <v>44893</v>
      </c>
      <c r="B66" s="88" t="s">
        <v>599</v>
      </c>
      <c r="C66" s="88" t="s">
        <v>605</v>
      </c>
      <c r="D66" s="82">
        <v>22000</v>
      </c>
    </row>
    <row r="67" spans="1:5">
      <c r="A67" s="81">
        <v>44894</v>
      </c>
      <c r="B67" s="88" t="s">
        <v>570</v>
      </c>
      <c r="C67" s="88" t="s">
        <v>606</v>
      </c>
      <c r="D67" s="82">
        <v>13500</v>
      </c>
    </row>
    <row r="68" spans="1:5" s="25" customFormat="1" ht="25" customHeight="1" thickBot="1">
      <c r="A68" s="238" t="s">
        <v>13</v>
      </c>
      <c r="B68" s="32"/>
      <c r="C68" s="33"/>
      <c r="D68" s="34">
        <f>SUM(D23:D67)</f>
        <v>1356863</v>
      </c>
      <c r="E68" s="77"/>
    </row>
    <row r="69" spans="1:5" s="25" customFormat="1">
      <c r="A69" s="11" t="s">
        <v>14</v>
      </c>
      <c r="B69" s="12"/>
      <c r="C69" s="12"/>
      <c r="D69" s="27"/>
      <c r="E69" s="77"/>
    </row>
    <row r="70" spans="1:5" s="25" customFormat="1">
      <c r="A70" s="29" t="s">
        <v>9</v>
      </c>
      <c r="B70" s="30" t="s">
        <v>10</v>
      </c>
      <c r="C70" s="30" t="s">
        <v>11</v>
      </c>
      <c r="D70" s="31" t="s">
        <v>12</v>
      </c>
    </row>
    <row r="71" spans="1:5" s="25" customFormat="1">
      <c r="A71" s="35"/>
      <c r="B71" s="36"/>
      <c r="C71" s="36"/>
      <c r="D71" s="17"/>
    </row>
    <row r="72" spans="1:5" s="25" customFormat="1">
      <c r="A72" s="35"/>
      <c r="B72" s="36"/>
      <c r="C72" s="36"/>
      <c r="D72" s="17"/>
    </row>
    <row r="73" spans="1:5" s="25" customFormat="1" ht="15" thickBot="1">
      <c r="A73" s="238" t="s">
        <v>15</v>
      </c>
      <c r="B73" s="32"/>
      <c r="C73" s="33"/>
      <c r="D73" s="34">
        <f>SUM(D71:D72)</f>
        <v>0</v>
      </c>
    </row>
    <row r="74" spans="1:5" ht="9.75" customHeight="1">
      <c r="A74" s="37"/>
      <c r="B74" s="38"/>
      <c r="C74" s="38"/>
      <c r="D74" s="39"/>
    </row>
    <row r="75" spans="1:5">
      <c r="A75" s="11" t="s">
        <v>16</v>
      </c>
      <c r="B75" s="12"/>
      <c r="C75" s="12"/>
      <c r="D75" s="13"/>
    </row>
    <row r="76" spans="1:5" s="1" customFormat="1" ht="24" customHeight="1">
      <c r="A76" s="29" t="s">
        <v>9</v>
      </c>
      <c r="B76" s="30" t="s">
        <v>10</v>
      </c>
      <c r="C76" s="30" t="s">
        <v>11</v>
      </c>
      <c r="D76" s="40" t="s">
        <v>12</v>
      </c>
    </row>
    <row r="77" spans="1:5" ht="44.25" customHeight="1">
      <c r="A77" s="35">
        <v>44867</v>
      </c>
      <c r="B77" s="41" t="s">
        <v>17</v>
      </c>
      <c r="C77" s="36" t="s">
        <v>537</v>
      </c>
      <c r="D77" s="17">
        <v>1000000</v>
      </c>
    </row>
    <row r="78" spans="1:5" ht="44.25" customHeight="1">
      <c r="A78" s="35">
        <v>44867</v>
      </c>
      <c r="B78" s="41" t="s">
        <v>17</v>
      </c>
      <c r="C78" s="36" t="s">
        <v>538</v>
      </c>
      <c r="D78" s="17">
        <v>4808600</v>
      </c>
    </row>
    <row r="79" spans="1:5" ht="44.25" customHeight="1">
      <c r="A79" s="35">
        <v>44867</v>
      </c>
      <c r="B79" s="41" t="s">
        <v>17</v>
      </c>
      <c r="C79" s="36" t="s">
        <v>539</v>
      </c>
      <c r="D79" s="17">
        <v>476850</v>
      </c>
    </row>
    <row r="80" spans="1:5" ht="28.5" customHeight="1">
      <c r="A80" s="35">
        <v>44867</v>
      </c>
      <c r="B80" s="41" t="s">
        <v>149</v>
      </c>
      <c r="C80" s="36" t="s">
        <v>540</v>
      </c>
      <c r="D80" s="17">
        <v>751500</v>
      </c>
    </row>
    <row r="81" spans="1:7" ht="44.25" customHeight="1">
      <c r="A81" s="35">
        <v>44875</v>
      </c>
      <c r="B81" s="41" t="s">
        <v>541</v>
      </c>
      <c r="C81" s="36" t="s">
        <v>539</v>
      </c>
      <c r="D81" s="17">
        <v>481700</v>
      </c>
    </row>
    <row r="82" spans="1:7" ht="44.25" customHeight="1">
      <c r="A82" s="35">
        <v>44875</v>
      </c>
      <c r="B82" s="41" t="s">
        <v>542</v>
      </c>
      <c r="C82" s="36" t="s">
        <v>543</v>
      </c>
      <c r="D82" s="17">
        <v>306000</v>
      </c>
    </row>
    <row r="83" spans="1:7" ht="44.25" customHeight="1">
      <c r="A83" s="35">
        <v>44877</v>
      </c>
      <c r="B83" s="41" t="s">
        <v>541</v>
      </c>
      <c r="C83" s="36" t="s">
        <v>539</v>
      </c>
      <c r="D83" s="17">
        <v>297500</v>
      </c>
    </row>
    <row r="84" spans="1:7" ht="44.25" customHeight="1">
      <c r="A84" s="35">
        <v>44884</v>
      </c>
      <c r="B84" s="41" t="s">
        <v>544</v>
      </c>
      <c r="C84" s="36" t="s">
        <v>545</v>
      </c>
      <c r="D84" s="17">
        <v>2000000</v>
      </c>
    </row>
    <row r="85" spans="1:7" ht="44.25" customHeight="1">
      <c r="A85" s="35">
        <v>44884</v>
      </c>
      <c r="B85" s="41" t="s">
        <v>546</v>
      </c>
      <c r="C85" s="36" t="s">
        <v>547</v>
      </c>
      <c r="D85" s="17">
        <v>600000</v>
      </c>
    </row>
    <row r="86" spans="1:7" ht="44.25" customHeight="1">
      <c r="A86" s="35">
        <v>44889</v>
      </c>
      <c r="B86" s="41" t="s">
        <v>541</v>
      </c>
      <c r="C86" s="36" t="s">
        <v>539</v>
      </c>
      <c r="D86" s="17">
        <v>490300</v>
      </c>
    </row>
    <row r="87" spans="1:7" ht="18.75" customHeight="1">
      <c r="A87" s="42">
        <v>44895</v>
      </c>
      <c r="B87" s="41" t="s">
        <v>20</v>
      </c>
      <c r="C87" s="36" t="s">
        <v>548</v>
      </c>
      <c r="D87" s="225">
        <v>89790.82</v>
      </c>
    </row>
    <row r="88" spans="1:7" s="1" customFormat="1" ht="17.25" customHeight="1" thickBot="1">
      <c r="A88" s="328" t="s">
        <v>21</v>
      </c>
      <c r="B88" s="329"/>
      <c r="C88" s="330"/>
      <c r="D88" s="43">
        <f>SUM(D77:D87)</f>
        <v>11302240.82</v>
      </c>
    </row>
    <row r="89" spans="1:7" ht="9" customHeight="1"/>
    <row r="90" spans="1:7" ht="15" thickBot="1">
      <c r="A90" s="44" t="s">
        <v>607</v>
      </c>
      <c r="B90" s="45"/>
      <c r="C90" s="45"/>
      <c r="D90" s="46">
        <f>+D5+D6-D68-D88+D19+D15-D73+D16</f>
        <v>23926897.240000002</v>
      </c>
      <c r="G90" s="92"/>
    </row>
    <row r="91" spans="1:7" ht="15.5" thickTop="1" thickBot="1">
      <c r="A91" s="47"/>
      <c r="B91" s="48"/>
      <c r="C91" s="48"/>
      <c r="D91" s="49"/>
    </row>
    <row r="92" spans="1:7">
      <c r="A92" s="50" t="s">
        <v>22</v>
      </c>
      <c r="B92" s="51"/>
      <c r="C92" s="52"/>
      <c r="D92" s="53">
        <f>OCT!D59+D19-D68-D73+D15+D16+D17+D18</f>
        <v>412637</v>
      </c>
      <c r="E92" s="14"/>
      <c r="G92" s="92"/>
    </row>
    <row r="93" spans="1:7" ht="15" thickBot="1">
      <c r="A93" s="54" t="s">
        <v>23</v>
      </c>
      <c r="B93" s="55"/>
      <c r="C93" s="56"/>
      <c r="D93" s="57">
        <f>OCT!D60+NOV!D6-NOV!D88</f>
        <v>24302060.240000002</v>
      </c>
      <c r="E93" s="14"/>
      <c r="G93" s="67"/>
    </row>
    <row r="94" spans="1:7">
      <c r="A94" s="1" t="s">
        <v>24</v>
      </c>
      <c r="B94" s="58">
        <v>0</v>
      </c>
      <c r="C94" s="1"/>
      <c r="D94" s="59"/>
      <c r="E94" s="14"/>
      <c r="G94" s="91"/>
    </row>
    <row r="95" spans="1:7">
      <c r="A95" s="1" t="s">
        <v>25</v>
      </c>
      <c r="B95" s="90">
        <v>24302060.239999998</v>
      </c>
      <c r="D95" s="60"/>
      <c r="E95" s="14"/>
    </row>
    <row r="96" spans="1:7" ht="15" thickBot="1">
      <c r="A96" s="1" t="s">
        <v>26</v>
      </c>
      <c r="B96" s="61">
        <f>SUM(B94:B95)</f>
        <v>24302060.239999998</v>
      </c>
      <c r="D96" s="60"/>
    </row>
    <row r="97" spans="1:7" ht="15" thickTop="1">
      <c r="C97" s="62" t="s">
        <v>27</v>
      </c>
      <c r="D97" s="63"/>
    </row>
    <row r="98" spans="1:7">
      <c r="A98" s="1"/>
      <c r="B98" s="1"/>
      <c r="C98" s="64" t="s">
        <v>28</v>
      </c>
      <c r="D98" s="63">
        <v>0</v>
      </c>
    </row>
    <row r="99" spans="1:7">
      <c r="C99" s="64" t="s">
        <v>29</v>
      </c>
      <c r="D99" s="63">
        <v>412637</v>
      </c>
      <c r="G99" s="91"/>
    </row>
    <row r="100" spans="1:7">
      <c r="A100" s="65"/>
      <c r="B100" s="65"/>
      <c r="C100" s="76"/>
      <c r="D100" s="60"/>
    </row>
    <row r="101" spans="1:7">
      <c r="A101" s="331" t="s">
        <v>30</v>
      </c>
      <c r="B101" s="331"/>
    </row>
    <row r="104" spans="1:7">
      <c r="D104" s="66"/>
    </row>
    <row r="105" spans="1:7">
      <c r="D105" s="66"/>
    </row>
    <row r="107" spans="1:7">
      <c r="D107" s="66"/>
    </row>
  </sheetData>
  <mergeCells count="8">
    <mergeCell ref="A88:C88"/>
    <mergeCell ref="A101:B101"/>
    <mergeCell ref="A1:D1"/>
    <mergeCell ref="A2:D2"/>
    <mergeCell ref="A4:D4"/>
    <mergeCell ref="A11:C11"/>
    <mergeCell ref="A12:C12"/>
    <mergeCell ref="A13:C13"/>
  </mergeCells>
  <pageMargins left="0.31496062992125984" right="0.11811023622047245" top="0.35433070866141736" bottom="0.74803149606299213" header="0.31496062992125984" footer="0.31496062992125984"/>
  <pageSetup paperSize="9" scale="80" orientation="portrait" horizontalDpi="4294967293" vertic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599A3-A70F-419D-B5BA-94E2EEDB3AA1}">
  <sheetPr>
    <tabColor rgb="FFFF0000"/>
  </sheetPr>
  <dimension ref="A1:G83"/>
  <sheetViews>
    <sheetView tabSelected="1" topLeftCell="A64" zoomScale="80" zoomScaleNormal="80" workbookViewId="0">
      <selection activeCell="C88" sqref="C88"/>
    </sheetView>
  </sheetViews>
  <sheetFormatPr baseColWidth="10" defaultRowHeight="14.5"/>
  <cols>
    <col min="1" max="1" width="12.1796875" customWidth="1"/>
    <col min="2" max="2" width="35" customWidth="1"/>
    <col min="3" max="3" width="52.1796875" customWidth="1"/>
    <col min="4" max="4" width="17.81640625" style="2" customWidth="1"/>
    <col min="5" max="5" width="14.1796875" bestFit="1" customWidth="1"/>
    <col min="6" max="6" width="6.1796875" customWidth="1"/>
    <col min="7" max="7" width="16.1796875" customWidth="1"/>
    <col min="254" max="254" width="15.7265625" customWidth="1"/>
    <col min="255" max="255" width="21.81640625" customWidth="1"/>
    <col min="256" max="256" width="46.453125" customWidth="1"/>
    <col min="257" max="257" width="17.7265625" customWidth="1"/>
    <col min="259" max="259" width="17" customWidth="1"/>
    <col min="261" max="261" width="14.1796875" bestFit="1" customWidth="1"/>
    <col min="510" max="510" width="15.7265625" customWidth="1"/>
    <col min="511" max="511" width="21.81640625" customWidth="1"/>
    <col min="512" max="512" width="46.453125" customWidth="1"/>
    <col min="513" max="513" width="17.7265625" customWidth="1"/>
    <col min="515" max="515" width="17" customWidth="1"/>
    <col min="517" max="517" width="14.1796875" bestFit="1" customWidth="1"/>
    <col min="766" max="766" width="15.7265625" customWidth="1"/>
    <col min="767" max="767" width="21.81640625" customWidth="1"/>
    <col min="768" max="768" width="46.453125" customWidth="1"/>
    <col min="769" max="769" width="17.7265625" customWidth="1"/>
    <col min="771" max="771" width="17" customWidth="1"/>
    <col min="773" max="773" width="14.1796875" bestFit="1" customWidth="1"/>
    <col min="1022" max="1022" width="15.7265625" customWidth="1"/>
    <col min="1023" max="1023" width="21.81640625" customWidth="1"/>
    <col min="1024" max="1024" width="46.453125" customWidth="1"/>
    <col min="1025" max="1025" width="17.7265625" customWidth="1"/>
    <col min="1027" max="1027" width="17" customWidth="1"/>
    <col min="1029" max="1029" width="14.1796875" bestFit="1" customWidth="1"/>
    <col min="1278" max="1278" width="15.7265625" customWidth="1"/>
    <col min="1279" max="1279" width="21.81640625" customWidth="1"/>
    <col min="1280" max="1280" width="46.453125" customWidth="1"/>
    <col min="1281" max="1281" width="17.7265625" customWidth="1"/>
    <col min="1283" max="1283" width="17" customWidth="1"/>
    <col min="1285" max="1285" width="14.1796875" bestFit="1" customWidth="1"/>
    <col min="1534" max="1534" width="15.7265625" customWidth="1"/>
    <col min="1535" max="1535" width="21.81640625" customWidth="1"/>
    <col min="1536" max="1536" width="46.453125" customWidth="1"/>
    <col min="1537" max="1537" width="17.7265625" customWidth="1"/>
    <col min="1539" max="1539" width="17" customWidth="1"/>
    <col min="1541" max="1541" width="14.1796875" bestFit="1" customWidth="1"/>
    <col min="1790" max="1790" width="15.7265625" customWidth="1"/>
    <col min="1791" max="1791" width="21.81640625" customWidth="1"/>
    <col min="1792" max="1792" width="46.453125" customWidth="1"/>
    <col min="1793" max="1793" width="17.7265625" customWidth="1"/>
    <col min="1795" max="1795" width="17" customWidth="1"/>
    <col min="1797" max="1797" width="14.1796875" bestFit="1" customWidth="1"/>
    <col min="2046" max="2046" width="15.7265625" customWidth="1"/>
    <col min="2047" max="2047" width="21.81640625" customWidth="1"/>
    <col min="2048" max="2048" width="46.453125" customWidth="1"/>
    <col min="2049" max="2049" width="17.7265625" customWidth="1"/>
    <col min="2051" max="2051" width="17" customWidth="1"/>
    <col min="2053" max="2053" width="14.1796875" bestFit="1" customWidth="1"/>
    <col min="2302" max="2302" width="15.7265625" customWidth="1"/>
    <col min="2303" max="2303" width="21.81640625" customWidth="1"/>
    <col min="2304" max="2304" width="46.453125" customWidth="1"/>
    <col min="2305" max="2305" width="17.7265625" customWidth="1"/>
    <col min="2307" max="2307" width="17" customWidth="1"/>
    <col min="2309" max="2309" width="14.1796875" bestFit="1" customWidth="1"/>
    <col min="2558" max="2558" width="15.7265625" customWidth="1"/>
    <col min="2559" max="2559" width="21.81640625" customWidth="1"/>
    <col min="2560" max="2560" width="46.453125" customWidth="1"/>
    <col min="2561" max="2561" width="17.7265625" customWidth="1"/>
    <col min="2563" max="2563" width="17" customWidth="1"/>
    <col min="2565" max="2565" width="14.1796875" bestFit="1" customWidth="1"/>
    <col min="2814" max="2814" width="15.7265625" customWidth="1"/>
    <col min="2815" max="2815" width="21.81640625" customWidth="1"/>
    <col min="2816" max="2816" width="46.453125" customWidth="1"/>
    <col min="2817" max="2817" width="17.7265625" customWidth="1"/>
    <col min="2819" max="2819" width="17" customWidth="1"/>
    <col min="2821" max="2821" width="14.1796875" bestFit="1" customWidth="1"/>
    <col min="3070" max="3070" width="15.7265625" customWidth="1"/>
    <col min="3071" max="3071" width="21.81640625" customWidth="1"/>
    <col min="3072" max="3072" width="46.453125" customWidth="1"/>
    <col min="3073" max="3073" width="17.7265625" customWidth="1"/>
    <col min="3075" max="3075" width="17" customWidth="1"/>
    <col min="3077" max="3077" width="14.1796875" bestFit="1" customWidth="1"/>
    <col min="3326" max="3326" width="15.7265625" customWidth="1"/>
    <col min="3327" max="3327" width="21.81640625" customWidth="1"/>
    <col min="3328" max="3328" width="46.453125" customWidth="1"/>
    <col min="3329" max="3329" width="17.7265625" customWidth="1"/>
    <col min="3331" max="3331" width="17" customWidth="1"/>
    <col min="3333" max="3333" width="14.1796875" bestFit="1" customWidth="1"/>
    <col min="3582" max="3582" width="15.7265625" customWidth="1"/>
    <col min="3583" max="3583" width="21.81640625" customWidth="1"/>
    <col min="3584" max="3584" width="46.453125" customWidth="1"/>
    <col min="3585" max="3585" width="17.7265625" customWidth="1"/>
    <col min="3587" max="3587" width="17" customWidth="1"/>
    <col min="3589" max="3589" width="14.1796875" bestFit="1" customWidth="1"/>
    <col min="3838" max="3838" width="15.7265625" customWidth="1"/>
    <col min="3839" max="3839" width="21.81640625" customWidth="1"/>
    <col min="3840" max="3840" width="46.453125" customWidth="1"/>
    <col min="3841" max="3841" width="17.7265625" customWidth="1"/>
    <col min="3843" max="3843" width="17" customWidth="1"/>
    <col min="3845" max="3845" width="14.1796875" bestFit="1" customWidth="1"/>
    <col min="4094" max="4094" width="15.7265625" customWidth="1"/>
    <col min="4095" max="4095" width="21.81640625" customWidth="1"/>
    <col min="4096" max="4096" width="46.453125" customWidth="1"/>
    <col min="4097" max="4097" width="17.7265625" customWidth="1"/>
    <col min="4099" max="4099" width="17" customWidth="1"/>
    <col min="4101" max="4101" width="14.1796875" bestFit="1" customWidth="1"/>
    <col min="4350" max="4350" width="15.7265625" customWidth="1"/>
    <col min="4351" max="4351" width="21.81640625" customWidth="1"/>
    <col min="4352" max="4352" width="46.453125" customWidth="1"/>
    <col min="4353" max="4353" width="17.7265625" customWidth="1"/>
    <col min="4355" max="4355" width="17" customWidth="1"/>
    <col min="4357" max="4357" width="14.1796875" bestFit="1" customWidth="1"/>
    <col min="4606" max="4606" width="15.7265625" customWidth="1"/>
    <col min="4607" max="4607" width="21.81640625" customWidth="1"/>
    <col min="4608" max="4608" width="46.453125" customWidth="1"/>
    <col min="4609" max="4609" width="17.7265625" customWidth="1"/>
    <col min="4611" max="4611" width="17" customWidth="1"/>
    <col min="4613" max="4613" width="14.1796875" bestFit="1" customWidth="1"/>
    <col min="4862" max="4862" width="15.7265625" customWidth="1"/>
    <col min="4863" max="4863" width="21.81640625" customWidth="1"/>
    <col min="4864" max="4864" width="46.453125" customWidth="1"/>
    <col min="4865" max="4865" width="17.7265625" customWidth="1"/>
    <col min="4867" max="4867" width="17" customWidth="1"/>
    <col min="4869" max="4869" width="14.1796875" bestFit="1" customWidth="1"/>
    <col min="5118" max="5118" width="15.7265625" customWidth="1"/>
    <col min="5119" max="5119" width="21.81640625" customWidth="1"/>
    <col min="5120" max="5120" width="46.453125" customWidth="1"/>
    <col min="5121" max="5121" width="17.7265625" customWidth="1"/>
    <col min="5123" max="5123" width="17" customWidth="1"/>
    <col min="5125" max="5125" width="14.1796875" bestFit="1" customWidth="1"/>
    <col min="5374" max="5374" width="15.7265625" customWidth="1"/>
    <col min="5375" max="5375" width="21.81640625" customWidth="1"/>
    <col min="5376" max="5376" width="46.453125" customWidth="1"/>
    <col min="5377" max="5377" width="17.7265625" customWidth="1"/>
    <col min="5379" max="5379" width="17" customWidth="1"/>
    <col min="5381" max="5381" width="14.1796875" bestFit="1" customWidth="1"/>
    <col min="5630" max="5630" width="15.7265625" customWidth="1"/>
    <col min="5631" max="5631" width="21.81640625" customWidth="1"/>
    <col min="5632" max="5632" width="46.453125" customWidth="1"/>
    <col min="5633" max="5633" width="17.7265625" customWidth="1"/>
    <col min="5635" max="5635" width="17" customWidth="1"/>
    <col min="5637" max="5637" width="14.1796875" bestFit="1" customWidth="1"/>
    <col min="5886" max="5886" width="15.7265625" customWidth="1"/>
    <col min="5887" max="5887" width="21.81640625" customWidth="1"/>
    <col min="5888" max="5888" width="46.453125" customWidth="1"/>
    <col min="5889" max="5889" width="17.7265625" customWidth="1"/>
    <col min="5891" max="5891" width="17" customWidth="1"/>
    <col min="5893" max="5893" width="14.1796875" bestFit="1" customWidth="1"/>
    <col min="6142" max="6142" width="15.7265625" customWidth="1"/>
    <col min="6143" max="6143" width="21.81640625" customWidth="1"/>
    <col min="6144" max="6144" width="46.453125" customWidth="1"/>
    <col min="6145" max="6145" width="17.7265625" customWidth="1"/>
    <col min="6147" max="6147" width="17" customWidth="1"/>
    <col min="6149" max="6149" width="14.1796875" bestFit="1" customWidth="1"/>
    <col min="6398" max="6398" width="15.7265625" customWidth="1"/>
    <col min="6399" max="6399" width="21.81640625" customWidth="1"/>
    <col min="6400" max="6400" width="46.453125" customWidth="1"/>
    <col min="6401" max="6401" width="17.7265625" customWidth="1"/>
    <col min="6403" max="6403" width="17" customWidth="1"/>
    <col min="6405" max="6405" width="14.1796875" bestFit="1" customWidth="1"/>
    <col min="6654" max="6654" width="15.7265625" customWidth="1"/>
    <col min="6655" max="6655" width="21.81640625" customWidth="1"/>
    <col min="6656" max="6656" width="46.453125" customWidth="1"/>
    <col min="6657" max="6657" width="17.7265625" customWidth="1"/>
    <col min="6659" max="6659" width="17" customWidth="1"/>
    <col min="6661" max="6661" width="14.1796875" bestFit="1" customWidth="1"/>
    <col min="6910" max="6910" width="15.7265625" customWidth="1"/>
    <col min="6911" max="6911" width="21.81640625" customWidth="1"/>
    <col min="6912" max="6912" width="46.453125" customWidth="1"/>
    <col min="6913" max="6913" width="17.7265625" customWidth="1"/>
    <col min="6915" max="6915" width="17" customWidth="1"/>
    <col min="6917" max="6917" width="14.1796875" bestFit="1" customWidth="1"/>
    <col min="7166" max="7166" width="15.7265625" customWidth="1"/>
    <col min="7167" max="7167" width="21.81640625" customWidth="1"/>
    <col min="7168" max="7168" width="46.453125" customWidth="1"/>
    <col min="7169" max="7169" width="17.7265625" customWidth="1"/>
    <col min="7171" max="7171" width="17" customWidth="1"/>
    <col min="7173" max="7173" width="14.1796875" bestFit="1" customWidth="1"/>
    <col min="7422" max="7422" width="15.7265625" customWidth="1"/>
    <col min="7423" max="7423" width="21.81640625" customWidth="1"/>
    <col min="7424" max="7424" width="46.453125" customWidth="1"/>
    <col min="7425" max="7425" width="17.7265625" customWidth="1"/>
    <col min="7427" max="7427" width="17" customWidth="1"/>
    <col min="7429" max="7429" width="14.1796875" bestFit="1" customWidth="1"/>
    <col min="7678" max="7678" width="15.7265625" customWidth="1"/>
    <col min="7679" max="7679" width="21.81640625" customWidth="1"/>
    <col min="7680" max="7680" width="46.453125" customWidth="1"/>
    <col min="7681" max="7681" width="17.7265625" customWidth="1"/>
    <col min="7683" max="7683" width="17" customWidth="1"/>
    <col min="7685" max="7685" width="14.1796875" bestFit="1" customWidth="1"/>
    <col min="7934" max="7934" width="15.7265625" customWidth="1"/>
    <col min="7935" max="7935" width="21.81640625" customWidth="1"/>
    <col min="7936" max="7936" width="46.453125" customWidth="1"/>
    <col min="7937" max="7937" width="17.7265625" customWidth="1"/>
    <col min="7939" max="7939" width="17" customWidth="1"/>
    <col min="7941" max="7941" width="14.1796875" bestFit="1" customWidth="1"/>
    <col min="8190" max="8190" width="15.7265625" customWidth="1"/>
    <col min="8191" max="8191" width="21.81640625" customWidth="1"/>
    <col min="8192" max="8192" width="46.453125" customWidth="1"/>
    <col min="8193" max="8193" width="17.7265625" customWidth="1"/>
    <col min="8195" max="8195" width="17" customWidth="1"/>
    <col min="8197" max="8197" width="14.1796875" bestFit="1" customWidth="1"/>
    <col min="8446" max="8446" width="15.7265625" customWidth="1"/>
    <col min="8447" max="8447" width="21.81640625" customWidth="1"/>
    <col min="8448" max="8448" width="46.453125" customWidth="1"/>
    <col min="8449" max="8449" width="17.7265625" customWidth="1"/>
    <col min="8451" max="8451" width="17" customWidth="1"/>
    <col min="8453" max="8453" width="14.1796875" bestFit="1" customWidth="1"/>
    <col min="8702" max="8702" width="15.7265625" customWidth="1"/>
    <col min="8703" max="8703" width="21.81640625" customWidth="1"/>
    <col min="8704" max="8704" width="46.453125" customWidth="1"/>
    <col min="8705" max="8705" width="17.7265625" customWidth="1"/>
    <col min="8707" max="8707" width="17" customWidth="1"/>
    <col min="8709" max="8709" width="14.1796875" bestFit="1" customWidth="1"/>
    <col min="8958" max="8958" width="15.7265625" customWidth="1"/>
    <col min="8959" max="8959" width="21.81640625" customWidth="1"/>
    <col min="8960" max="8960" width="46.453125" customWidth="1"/>
    <col min="8961" max="8961" width="17.7265625" customWidth="1"/>
    <col min="8963" max="8963" width="17" customWidth="1"/>
    <col min="8965" max="8965" width="14.1796875" bestFit="1" customWidth="1"/>
    <col min="9214" max="9214" width="15.7265625" customWidth="1"/>
    <col min="9215" max="9215" width="21.81640625" customWidth="1"/>
    <col min="9216" max="9216" width="46.453125" customWidth="1"/>
    <col min="9217" max="9217" width="17.7265625" customWidth="1"/>
    <col min="9219" max="9219" width="17" customWidth="1"/>
    <col min="9221" max="9221" width="14.1796875" bestFit="1" customWidth="1"/>
    <col min="9470" max="9470" width="15.7265625" customWidth="1"/>
    <col min="9471" max="9471" width="21.81640625" customWidth="1"/>
    <col min="9472" max="9472" width="46.453125" customWidth="1"/>
    <col min="9473" max="9473" width="17.7265625" customWidth="1"/>
    <col min="9475" max="9475" width="17" customWidth="1"/>
    <col min="9477" max="9477" width="14.1796875" bestFit="1" customWidth="1"/>
    <col min="9726" max="9726" width="15.7265625" customWidth="1"/>
    <col min="9727" max="9727" width="21.81640625" customWidth="1"/>
    <col min="9728" max="9728" width="46.453125" customWidth="1"/>
    <col min="9729" max="9729" width="17.7265625" customWidth="1"/>
    <col min="9731" max="9731" width="17" customWidth="1"/>
    <col min="9733" max="9733" width="14.1796875" bestFit="1" customWidth="1"/>
    <col min="9982" max="9982" width="15.7265625" customWidth="1"/>
    <col min="9983" max="9983" width="21.81640625" customWidth="1"/>
    <col min="9984" max="9984" width="46.453125" customWidth="1"/>
    <col min="9985" max="9985" width="17.7265625" customWidth="1"/>
    <col min="9987" max="9987" width="17" customWidth="1"/>
    <col min="9989" max="9989" width="14.1796875" bestFit="1" customWidth="1"/>
    <col min="10238" max="10238" width="15.7265625" customWidth="1"/>
    <col min="10239" max="10239" width="21.81640625" customWidth="1"/>
    <col min="10240" max="10240" width="46.453125" customWidth="1"/>
    <col min="10241" max="10241" width="17.7265625" customWidth="1"/>
    <col min="10243" max="10243" width="17" customWidth="1"/>
    <col min="10245" max="10245" width="14.1796875" bestFit="1" customWidth="1"/>
    <col min="10494" max="10494" width="15.7265625" customWidth="1"/>
    <col min="10495" max="10495" width="21.81640625" customWidth="1"/>
    <col min="10496" max="10496" width="46.453125" customWidth="1"/>
    <col min="10497" max="10497" width="17.7265625" customWidth="1"/>
    <col min="10499" max="10499" width="17" customWidth="1"/>
    <col min="10501" max="10501" width="14.1796875" bestFit="1" customWidth="1"/>
    <col min="10750" max="10750" width="15.7265625" customWidth="1"/>
    <col min="10751" max="10751" width="21.81640625" customWidth="1"/>
    <col min="10752" max="10752" width="46.453125" customWidth="1"/>
    <col min="10753" max="10753" width="17.7265625" customWidth="1"/>
    <col min="10755" max="10755" width="17" customWidth="1"/>
    <col min="10757" max="10757" width="14.1796875" bestFit="1" customWidth="1"/>
    <col min="11006" max="11006" width="15.7265625" customWidth="1"/>
    <col min="11007" max="11007" width="21.81640625" customWidth="1"/>
    <col min="11008" max="11008" width="46.453125" customWidth="1"/>
    <col min="11009" max="11009" width="17.7265625" customWidth="1"/>
    <col min="11011" max="11011" width="17" customWidth="1"/>
    <col min="11013" max="11013" width="14.1796875" bestFit="1" customWidth="1"/>
    <col min="11262" max="11262" width="15.7265625" customWidth="1"/>
    <col min="11263" max="11263" width="21.81640625" customWidth="1"/>
    <col min="11264" max="11264" width="46.453125" customWidth="1"/>
    <col min="11265" max="11265" width="17.7265625" customWidth="1"/>
    <col min="11267" max="11267" width="17" customWidth="1"/>
    <col min="11269" max="11269" width="14.1796875" bestFit="1" customWidth="1"/>
    <col min="11518" max="11518" width="15.7265625" customWidth="1"/>
    <col min="11519" max="11519" width="21.81640625" customWidth="1"/>
    <col min="11520" max="11520" width="46.453125" customWidth="1"/>
    <col min="11521" max="11521" width="17.7265625" customWidth="1"/>
    <col min="11523" max="11523" width="17" customWidth="1"/>
    <col min="11525" max="11525" width="14.1796875" bestFit="1" customWidth="1"/>
    <col min="11774" max="11774" width="15.7265625" customWidth="1"/>
    <col min="11775" max="11775" width="21.81640625" customWidth="1"/>
    <col min="11776" max="11776" width="46.453125" customWidth="1"/>
    <col min="11777" max="11777" width="17.7265625" customWidth="1"/>
    <col min="11779" max="11779" width="17" customWidth="1"/>
    <col min="11781" max="11781" width="14.1796875" bestFit="1" customWidth="1"/>
    <col min="12030" max="12030" width="15.7265625" customWidth="1"/>
    <col min="12031" max="12031" width="21.81640625" customWidth="1"/>
    <col min="12032" max="12032" width="46.453125" customWidth="1"/>
    <col min="12033" max="12033" width="17.7265625" customWidth="1"/>
    <col min="12035" max="12035" width="17" customWidth="1"/>
    <col min="12037" max="12037" width="14.1796875" bestFit="1" customWidth="1"/>
    <col min="12286" max="12286" width="15.7265625" customWidth="1"/>
    <col min="12287" max="12287" width="21.81640625" customWidth="1"/>
    <col min="12288" max="12288" width="46.453125" customWidth="1"/>
    <col min="12289" max="12289" width="17.7265625" customWidth="1"/>
    <col min="12291" max="12291" width="17" customWidth="1"/>
    <col min="12293" max="12293" width="14.1796875" bestFit="1" customWidth="1"/>
    <col min="12542" max="12542" width="15.7265625" customWidth="1"/>
    <col min="12543" max="12543" width="21.81640625" customWidth="1"/>
    <col min="12544" max="12544" width="46.453125" customWidth="1"/>
    <col min="12545" max="12545" width="17.7265625" customWidth="1"/>
    <col min="12547" max="12547" width="17" customWidth="1"/>
    <col min="12549" max="12549" width="14.1796875" bestFit="1" customWidth="1"/>
    <col min="12798" max="12798" width="15.7265625" customWidth="1"/>
    <col min="12799" max="12799" width="21.81640625" customWidth="1"/>
    <col min="12800" max="12800" width="46.453125" customWidth="1"/>
    <col min="12801" max="12801" width="17.7265625" customWidth="1"/>
    <col min="12803" max="12803" width="17" customWidth="1"/>
    <col min="12805" max="12805" width="14.1796875" bestFit="1" customWidth="1"/>
    <col min="13054" max="13054" width="15.7265625" customWidth="1"/>
    <col min="13055" max="13055" width="21.81640625" customWidth="1"/>
    <col min="13056" max="13056" width="46.453125" customWidth="1"/>
    <col min="13057" max="13057" width="17.7265625" customWidth="1"/>
    <col min="13059" max="13059" width="17" customWidth="1"/>
    <col min="13061" max="13061" width="14.1796875" bestFit="1" customWidth="1"/>
    <col min="13310" max="13310" width="15.7265625" customWidth="1"/>
    <col min="13311" max="13311" width="21.81640625" customWidth="1"/>
    <col min="13312" max="13312" width="46.453125" customWidth="1"/>
    <col min="13313" max="13313" width="17.7265625" customWidth="1"/>
    <col min="13315" max="13315" width="17" customWidth="1"/>
    <col min="13317" max="13317" width="14.1796875" bestFit="1" customWidth="1"/>
    <col min="13566" max="13566" width="15.7265625" customWidth="1"/>
    <col min="13567" max="13567" width="21.81640625" customWidth="1"/>
    <col min="13568" max="13568" width="46.453125" customWidth="1"/>
    <col min="13569" max="13569" width="17.7265625" customWidth="1"/>
    <col min="13571" max="13571" width="17" customWidth="1"/>
    <col min="13573" max="13573" width="14.1796875" bestFit="1" customWidth="1"/>
    <col min="13822" max="13822" width="15.7265625" customWidth="1"/>
    <col min="13823" max="13823" width="21.81640625" customWidth="1"/>
    <col min="13824" max="13824" width="46.453125" customWidth="1"/>
    <col min="13825" max="13825" width="17.7265625" customWidth="1"/>
    <col min="13827" max="13827" width="17" customWidth="1"/>
    <col min="13829" max="13829" width="14.1796875" bestFit="1" customWidth="1"/>
    <col min="14078" max="14078" width="15.7265625" customWidth="1"/>
    <col min="14079" max="14079" width="21.81640625" customWidth="1"/>
    <col min="14080" max="14080" width="46.453125" customWidth="1"/>
    <col min="14081" max="14081" width="17.7265625" customWidth="1"/>
    <col min="14083" max="14083" width="17" customWidth="1"/>
    <col min="14085" max="14085" width="14.1796875" bestFit="1" customWidth="1"/>
    <col min="14334" max="14334" width="15.7265625" customWidth="1"/>
    <col min="14335" max="14335" width="21.81640625" customWidth="1"/>
    <col min="14336" max="14336" width="46.453125" customWidth="1"/>
    <col min="14337" max="14337" width="17.7265625" customWidth="1"/>
    <col min="14339" max="14339" width="17" customWidth="1"/>
    <col min="14341" max="14341" width="14.1796875" bestFit="1" customWidth="1"/>
    <col min="14590" max="14590" width="15.7265625" customWidth="1"/>
    <col min="14591" max="14591" width="21.81640625" customWidth="1"/>
    <col min="14592" max="14592" width="46.453125" customWidth="1"/>
    <col min="14593" max="14593" width="17.7265625" customWidth="1"/>
    <col min="14595" max="14595" width="17" customWidth="1"/>
    <col min="14597" max="14597" width="14.1796875" bestFit="1" customWidth="1"/>
    <col min="14846" max="14846" width="15.7265625" customWidth="1"/>
    <col min="14847" max="14847" width="21.81640625" customWidth="1"/>
    <col min="14848" max="14848" width="46.453125" customWidth="1"/>
    <col min="14849" max="14849" width="17.7265625" customWidth="1"/>
    <col min="14851" max="14851" width="17" customWidth="1"/>
    <col min="14853" max="14853" width="14.1796875" bestFit="1" customWidth="1"/>
    <col min="15102" max="15102" width="15.7265625" customWidth="1"/>
    <col min="15103" max="15103" width="21.81640625" customWidth="1"/>
    <col min="15104" max="15104" width="46.453125" customWidth="1"/>
    <col min="15105" max="15105" width="17.7265625" customWidth="1"/>
    <col min="15107" max="15107" width="17" customWidth="1"/>
    <col min="15109" max="15109" width="14.1796875" bestFit="1" customWidth="1"/>
    <col min="15358" max="15358" width="15.7265625" customWidth="1"/>
    <col min="15359" max="15359" width="21.81640625" customWidth="1"/>
    <col min="15360" max="15360" width="46.453125" customWidth="1"/>
    <col min="15361" max="15361" width="17.7265625" customWidth="1"/>
    <col min="15363" max="15363" width="17" customWidth="1"/>
    <col min="15365" max="15365" width="14.1796875" bestFit="1" customWidth="1"/>
    <col min="15614" max="15614" width="15.7265625" customWidth="1"/>
    <col min="15615" max="15615" width="21.81640625" customWidth="1"/>
    <col min="15616" max="15616" width="46.453125" customWidth="1"/>
    <col min="15617" max="15617" width="17.7265625" customWidth="1"/>
    <col min="15619" max="15619" width="17" customWidth="1"/>
    <col min="15621" max="15621" width="14.1796875" bestFit="1" customWidth="1"/>
    <col min="15870" max="15870" width="15.7265625" customWidth="1"/>
    <col min="15871" max="15871" width="21.81640625" customWidth="1"/>
    <col min="15872" max="15872" width="46.453125" customWidth="1"/>
    <col min="15873" max="15873" width="17.7265625" customWidth="1"/>
    <col min="15875" max="15875" width="17" customWidth="1"/>
    <col min="15877" max="15877" width="14.1796875" bestFit="1" customWidth="1"/>
    <col min="16126" max="16126" width="15.7265625" customWidth="1"/>
    <col min="16127" max="16127" width="21.81640625" customWidth="1"/>
    <col min="16128" max="16128" width="46.453125" customWidth="1"/>
    <col min="16129" max="16129" width="17.7265625" customWidth="1"/>
    <col min="16131" max="16131" width="17" customWidth="1"/>
    <col min="16133" max="16133" width="14.1796875" bestFit="1" customWidth="1"/>
  </cols>
  <sheetData>
    <row r="1" spans="1:7">
      <c r="A1" s="331" t="s">
        <v>0</v>
      </c>
      <c r="B1" s="331"/>
      <c r="C1" s="331"/>
      <c r="D1" s="331"/>
    </row>
    <row r="2" spans="1:7">
      <c r="A2" s="331" t="s">
        <v>1</v>
      </c>
      <c r="B2" s="331"/>
      <c r="C2" s="331"/>
      <c r="D2" s="331"/>
    </row>
    <row r="3" spans="1:7" hidden="1">
      <c r="A3" s="1"/>
    </row>
    <row r="4" spans="1:7" s="1" customFormat="1">
      <c r="A4" s="332" t="s">
        <v>608</v>
      </c>
      <c r="B4" s="332"/>
      <c r="C4" s="332"/>
      <c r="D4" s="332"/>
    </row>
    <row r="5" spans="1:7" ht="15" thickBot="1">
      <c r="A5" s="3" t="s">
        <v>609</v>
      </c>
      <c r="B5" s="4"/>
      <c r="C5" s="5"/>
      <c r="D5" s="6">
        <f>+NOV!D90</f>
        <v>23926897.240000002</v>
      </c>
    </row>
    <row r="6" spans="1:7">
      <c r="A6" s="7" t="s">
        <v>2</v>
      </c>
      <c r="B6" s="8"/>
      <c r="C6" s="9"/>
      <c r="D6" s="10">
        <f>+D11</f>
        <v>222000</v>
      </c>
    </row>
    <row r="7" spans="1:7">
      <c r="A7" s="11" t="s">
        <v>3</v>
      </c>
      <c r="B7" s="12"/>
      <c r="C7" s="12"/>
      <c r="D7" s="13"/>
    </row>
    <row r="8" spans="1:7">
      <c r="A8" s="338" t="s">
        <v>612</v>
      </c>
      <c r="B8" s="339"/>
      <c r="C8" s="340"/>
      <c r="D8" s="17">
        <v>222000</v>
      </c>
    </row>
    <row r="9" spans="1:7" ht="18" customHeight="1">
      <c r="A9" s="338"/>
      <c r="B9" s="339"/>
      <c r="C9" s="340"/>
      <c r="D9" s="20">
        <v>0</v>
      </c>
    </row>
    <row r="10" spans="1:7">
      <c r="A10" s="333"/>
      <c r="B10" s="334"/>
      <c r="C10" s="335"/>
      <c r="D10" s="20"/>
      <c r="G10" s="91"/>
    </row>
    <row r="11" spans="1:7" s="1" customFormat="1" ht="15" thickBot="1">
      <c r="A11" s="336" t="s">
        <v>4</v>
      </c>
      <c r="B11" s="337"/>
      <c r="C11" s="337"/>
      <c r="D11" s="21">
        <f>SUM(D8:D10)</f>
        <v>222000</v>
      </c>
    </row>
    <row r="12" spans="1:7">
      <c r="A12" s="22" t="s">
        <v>5</v>
      </c>
      <c r="B12" s="101"/>
      <c r="C12" s="102"/>
      <c r="D12" s="98"/>
    </row>
    <row r="13" spans="1:7" s="25" customFormat="1">
      <c r="A13" s="83" t="s">
        <v>6</v>
      </c>
      <c r="B13" s="23"/>
      <c r="C13" s="24"/>
      <c r="D13" s="99">
        <v>87450</v>
      </c>
    </row>
    <row r="14" spans="1:7" s="25" customFormat="1">
      <c r="A14" s="83"/>
      <c r="B14" s="23"/>
      <c r="C14" s="24"/>
      <c r="D14" s="99"/>
    </row>
    <row r="15" spans="1:7" s="25" customFormat="1" ht="15" thickBot="1">
      <c r="A15" s="103"/>
      <c r="B15" s="240"/>
      <c r="C15" s="104"/>
      <c r="D15" s="100"/>
    </row>
    <row r="16" spans="1:7" s="25" customFormat="1" ht="15" thickBot="1">
      <c r="A16" s="94" t="s">
        <v>7</v>
      </c>
      <c r="B16" s="95"/>
      <c r="C16" s="96"/>
      <c r="D16" s="97">
        <f>+D43+D48+D65</f>
        <v>13317115.41</v>
      </c>
      <c r="E16" s="26"/>
    </row>
    <row r="17" spans="1:5" s="25" customFormat="1">
      <c r="A17" s="84" t="s">
        <v>8</v>
      </c>
      <c r="B17" s="85"/>
      <c r="C17" s="85"/>
      <c r="D17" s="86"/>
      <c r="E17" s="28"/>
    </row>
    <row r="18" spans="1:5" s="25" customFormat="1">
      <c r="A18" s="29" t="s">
        <v>9</v>
      </c>
      <c r="B18" s="30" t="s">
        <v>10</v>
      </c>
      <c r="C18" s="30" t="s">
        <v>11</v>
      </c>
      <c r="D18" s="31" t="s">
        <v>12</v>
      </c>
      <c r="E18" s="26"/>
    </row>
    <row r="19" spans="1:5" ht="26.25" customHeight="1">
      <c r="A19" s="81">
        <v>44896</v>
      </c>
      <c r="B19" s="88" t="s">
        <v>589</v>
      </c>
      <c r="C19" s="88" t="s">
        <v>632</v>
      </c>
      <c r="D19" s="82">
        <v>13500</v>
      </c>
    </row>
    <row r="20" spans="1:5" ht="27.75" customHeight="1">
      <c r="A20" s="81">
        <v>44898</v>
      </c>
      <c r="B20" s="88" t="s">
        <v>584</v>
      </c>
      <c r="C20" s="88" t="s">
        <v>633</v>
      </c>
      <c r="D20" s="82">
        <v>6000</v>
      </c>
    </row>
    <row r="21" spans="1:5" ht="30.75" customHeight="1">
      <c r="A21" s="81">
        <v>44900</v>
      </c>
      <c r="B21" s="88" t="s">
        <v>634</v>
      </c>
      <c r="C21" s="88" t="s">
        <v>635</v>
      </c>
      <c r="D21" s="82">
        <v>9700</v>
      </c>
    </row>
    <row r="22" spans="1:5" ht="36.75" customHeight="1">
      <c r="A22" s="81">
        <v>44901</v>
      </c>
      <c r="B22" s="88" t="s">
        <v>636</v>
      </c>
      <c r="C22" s="88" t="s">
        <v>637</v>
      </c>
      <c r="D22" s="82">
        <v>35000</v>
      </c>
    </row>
    <row r="23" spans="1:5" ht="30.75" customHeight="1">
      <c r="A23" s="81">
        <v>44901</v>
      </c>
      <c r="B23" s="88" t="s">
        <v>638</v>
      </c>
      <c r="C23" s="88" t="s">
        <v>639</v>
      </c>
      <c r="D23" s="82">
        <v>12000</v>
      </c>
    </row>
    <row r="24" spans="1:5" ht="24" customHeight="1">
      <c r="A24" s="81">
        <v>44901</v>
      </c>
      <c r="B24" s="88" t="s">
        <v>584</v>
      </c>
      <c r="C24" s="88" t="s">
        <v>640</v>
      </c>
      <c r="D24" s="82">
        <v>10000</v>
      </c>
    </row>
    <row r="25" spans="1:5" ht="27" customHeight="1">
      <c r="A25" s="81">
        <v>44903</v>
      </c>
      <c r="B25" s="88" t="s">
        <v>589</v>
      </c>
      <c r="C25" s="88" t="s">
        <v>635</v>
      </c>
      <c r="D25" s="82">
        <v>4000</v>
      </c>
    </row>
    <row r="26" spans="1:5" ht="30.75" customHeight="1">
      <c r="A26" s="81">
        <v>44904</v>
      </c>
      <c r="B26" s="88" t="s">
        <v>634</v>
      </c>
      <c r="C26" s="88" t="s">
        <v>641</v>
      </c>
      <c r="D26" s="82">
        <v>10000</v>
      </c>
    </row>
    <row r="27" spans="1:5" ht="32.25" customHeight="1">
      <c r="A27" s="81">
        <v>44904</v>
      </c>
      <c r="B27" s="88" t="s">
        <v>642</v>
      </c>
      <c r="C27" s="88" t="s">
        <v>643</v>
      </c>
      <c r="D27" s="82">
        <v>4800</v>
      </c>
    </row>
    <row r="28" spans="1:5" ht="30" customHeight="1">
      <c r="A28" s="81">
        <v>44906</v>
      </c>
      <c r="B28" s="88" t="s">
        <v>634</v>
      </c>
      <c r="C28" s="88" t="s">
        <v>644</v>
      </c>
      <c r="D28" s="82">
        <v>22000</v>
      </c>
    </row>
    <row r="29" spans="1:5" ht="28.5" customHeight="1">
      <c r="A29" s="81">
        <v>44907</v>
      </c>
      <c r="B29" s="88" t="s">
        <v>645</v>
      </c>
      <c r="C29" s="88" t="s">
        <v>646</v>
      </c>
      <c r="D29" s="82">
        <v>20000</v>
      </c>
    </row>
    <row r="30" spans="1:5" ht="38.25" customHeight="1">
      <c r="A30" s="81">
        <v>44907</v>
      </c>
      <c r="B30" s="88" t="s">
        <v>647</v>
      </c>
      <c r="C30" s="88" t="s">
        <v>648</v>
      </c>
      <c r="D30" s="82">
        <v>19400</v>
      </c>
    </row>
    <row r="31" spans="1:5" ht="35.25" customHeight="1">
      <c r="A31" s="81">
        <v>44909</v>
      </c>
      <c r="B31" s="88" t="s">
        <v>634</v>
      </c>
      <c r="C31" s="88" t="s">
        <v>635</v>
      </c>
      <c r="D31" s="82">
        <v>9400</v>
      </c>
    </row>
    <row r="32" spans="1:5" ht="31.5" customHeight="1">
      <c r="A32" s="257">
        <v>44910</v>
      </c>
      <c r="B32" s="258" t="s">
        <v>634</v>
      </c>
      <c r="C32" s="258" t="s">
        <v>641</v>
      </c>
      <c r="D32" s="259">
        <v>10000</v>
      </c>
    </row>
    <row r="33" spans="1:5" ht="24" customHeight="1">
      <c r="A33" s="81">
        <v>44911</v>
      </c>
      <c r="B33" s="88" t="s">
        <v>572</v>
      </c>
      <c r="C33" s="88" t="s">
        <v>649</v>
      </c>
      <c r="D33" s="82">
        <v>102000</v>
      </c>
    </row>
    <row r="34" spans="1:5" ht="26.25" customHeight="1">
      <c r="A34" s="81">
        <v>44911</v>
      </c>
      <c r="B34" s="88" t="s">
        <v>634</v>
      </c>
      <c r="C34" s="88" t="s">
        <v>650</v>
      </c>
      <c r="D34" s="82">
        <v>79000</v>
      </c>
    </row>
    <row r="35" spans="1:5" ht="37.5" customHeight="1">
      <c r="A35" s="81">
        <v>44912</v>
      </c>
      <c r="B35" s="88" t="s">
        <v>584</v>
      </c>
      <c r="C35" s="88" t="s">
        <v>651</v>
      </c>
      <c r="D35" s="82">
        <v>13000</v>
      </c>
    </row>
    <row r="36" spans="1:5" ht="28.5" customHeight="1">
      <c r="A36" s="81">
        <v>44913</v>
      </c>
      <c r="B36" s="88" t="s">
        <v>634</v>
      </c>
      <c r="C36" s="88" t="s">
        <v>652</v>
      </c>
      <c r="D36" s="82">
        <v>15400</v>
      </c>
    </row>
    <row r="37" spans="1:5" ht="44.25" customHeight="1">
      <c r="A37" s="81">
        <v>44916</v>
      </c>
      <c r="B37" s="88" t="s">
        <v>653</v>
      </c>
      <c r="C37" s="88" t="s">
        <v>654</v>
      </c>
      <c r="D37" s="260">
        <v>13700</v>
      </c>
    </row>
    <row r="38" spans="1:5" ht="22.5" customHeight="1">
      <c r="A38" s="257">
        <v>44916</v>
      </c>
      <c r="B38" s="258" t="s">
        <v>584</v>
      </c>
      <c r="C38" s="258" t="s">
        <v>655</v>
      </c>
      <c r="D38" s="259">
        <v>8000</v>
      </c>
    </row>
    <row r="39" spans="1:5" ht="27" customHeight="1">
      <c r="A39" s="81">
        <v>44917</v>
      </c>
      <c r="B39" s="88" t="s">
        <v>589</v>
      </c>
      <c r="C39" s="88" t="s">
        <v>656</v>
      </c>
      <c r="D39" s="82">
        <v>4000</v>
      </c>
    </row>
    <row r="40" spans="1:5" ht="24" customHeight="1">
      <c r="A40" s="81">
        <v>44918</v>
      </c>
      <c r="B40" s="88" t="s">
        <v>634</v>
      </c>
      <c r="C40" s="88" t="s">
        <v>657</v>
      </c>
      <c r="D40" s="82">
        <v>10000</v>
      </c>
    </row>
    <row r="41" spans="1:5" ht="27.75" customHeight="1">
      <c r="A41" s="81">
        <v>44921</v>
      </c>
      <c r="B41" s="88" t="s">
        <v>634</v>
      </c>
      <c r="C41" s="88" t="s">
        <v>658</v>
      </c>
      <c r="D41" s="82">
        <v>4000</v>
      </c>
    </row>
    <row r="42" spans="1:5" ht="42" customHeight="1">
      <c r="A42" s="81">
        <v>44924</v>
      </c>
      <c r="B42" s="88" t="s">
        <v>647</v>
      </c>
      <c r="C42" s="88" t="s">
        <v>659</v>
      </c>
      <c r="D42" s="82">
        <v>20000</v>
      </c>
    </row>
    <row r="43" spans="1:5" s="25" customFormat="1" ht="25" customHeight="1" thickBot="1">
      <c r="A43" s="238" t="s">
        <v>13</v>
      </c>
      <c r="B43" s="32"/>
      <c r="C43" s="33"/>
      <c r="D43" s="34">
        <f>SUM(D19:D42)</f>
        <v>454900</v>
      </c>
      <c r="E43" s="77"/>
    </row>
    <row r="44" spans="1:5" s="25" customFormat="1">
      <c r="A44" s="11" t="s">
        <v>14</v>
      </c>
      <c r="B44" s="12"/>
      <c r="C44" s="12"/>
      <c r="D44" s="27"/>
      <c r="E44" s="77"/>
    </row>
    <row r="45" spans="1:5" s="25" customFormat="1">
      <c r="A45" s="29" t="s">
        <v>9</v>
      </c>
      <c r="B45" s="30" t="s">
        <v>10</v>
      </c>
      <c r="C45" s="30" t="s">
        <v>11</v>
      </c>
      <c r="D45" s="31" t="s">
        <v>12</v>
      </c>
    </row>
    <row r="46" spans="1:5" s="25" customFormat="1">
      <c r="A46" s="35"/>
      <c r="B46" s="36"/>
      <c r="C46" s="36"/>
      <c r="D46" s="17"/>
    </row>
    <row r="47" spans="1:5" s="25" customFormat="1">
      <c r="A47" s="35"/>
      <c r="B47" s="36"/>
      <c r="C47" s="36"/>
      <c r="D47" s="17"/>
    </row>
    <row r="48" spans="1:5" s="25" customFormat="1" ht="15" thickBot="1">
      <c r="A48" s="238" t="s">
        <v>15</v>
      </c>
      <c r="B48" s="32"/>
      <c r="C48" s="33"/>
      <c r="D48" s="34">
        <f>SUM(D46:D47)</f>
        <v>0</v>
      </c>
    </row>
    <row r="49" spans="1:4" ht="9.75" customHeight="1">
      <c r="A49" s="37"/>
      <c r="B49" s="38"/>
      <c r="C49" s="38"/>
      <c r="D49" s="39"/>
    </row>
    <row r="50" spans="1:4">
      <c r="A50" s="11" t="s">
        <v>16</v>
      </c>
      <c r="B50" s="12"/>
      <c r="C50" s="12"/>
      <c r="D50" s="13"/>
    </row>
    <row r="51" spans="1:4" s="1" customFormat="1" ht="24" customHeight="1">
      <c r="A51" s="29" t="s">
        <v>9</v>
      </c>
      <c r="B51" s="30" t="s">
        <v>10</v>
      </c>
      <c r="C51" s="30" t="s">
        <v>11</v>
      </c>
      <c r="D51" s="40" t="s">
        <v>12</v>
      </c>
    </row>
    <row r="52" spans="1:4" ht="44.25" customHeight="1">
      <c r="A52" s="35">
        <v>44897</v>
      </c>
      <c r="B52" s="41" t="s">
        <v>610</v>
      </c>
      <c r="C52" s="36" t="s">
        <v>611</v>
      </c>
      <c r="D52" s="17">
        <v>440000</v>
      </c>
    </row>
    <row r="53" spans="1:4" ht="44.25" customHeight="1">
      <c r="A53" s="35" t="s">
        <v>613</v>
      </c>
      <c r="B53" s="41" t="s">
        <v>541</v>
      </c>
      <c r="C53" s="36" t="s">
        <v>614</v>
      </c>
      <c r="D53" s="17">
        <v>1000000</v>
      </c>
    </row>
    <row r="54" spans="1:4" ht="28.5" customHeight="1">
      <c r="A54" s="35" t="s">
        <v>613</v>
      </c>
      <c r="B54" s="41" t="s">
        <v>149</v>
      </c>
      <c r="C54" s="36" t="s">
        <v>615</v>
      </c>
      <c r="D54" s="17">
        <v>686700</v>
      </c>
    </row>
    <row r="55" spans="1:4" ht="44.25" customHeight="1">
      <c r="A55" s="35" t="s">
        <v>616</v>
      </c>
      <c r="B55" s="41" t="s">
        <v>617</v>
      </c>
      <c r="C55" s="36" t="s">
        <v>618</v>
      </c>
      <c r="D55" s="17">
        <v>4241250</v>
      </c>
    </row>
    <row r="56" spans="1:4" ht="44.25" customHeight="1">
      <c r="A56" s="35" t="s">
        <v>619</v>
      </c>
      <c r="B56" s="41" t="s">
        <v>544</v>
      </c>
      <c r="C56" s="36" t="s">
        <v>620</v>
      </c>
      <c r="D56" s="17">
        <v>1915000</v>
      </c>
    </row>
    <row r="57" spans="1:4" ht="44.25" customHeight="1">
      <c r="A57" s="35">
        <v>44909</v>
      </c>
      <c r="B57" s="41" t="s">
        <v>621</v>
      </c>
      <c r="C57" s="36" t="s">
        <v>622</v>
      </c>
      <c r="D57" s="17">
        <v>2248700</v>
      </c>
    </row>
    <row r="58" spans="1:4" ht="44.25" customHeight="1">
      <c r="A58" s="35">
        <v>44909</v>
      </c>
      <c r="B58" s="41" t="s">
        <v>623</v>
      </c>
      <c r="C58" s="36" t="s">
        <v>624</v>
      </c>
      <c r="D58" s="17">
        <v>1251151</v>
      </c>
    </row>
    <row r="59" spans="1:4" ht="44.25" customHeight="1">
      <c r="A59" s="35">
        <v>44916</v>
      </c>
      <c r="B59" s="41" t="s">
        <v>541</v>
      </c>
      <c r="C59" s="36" t="s">
        <v>539</v>
      </c>
      <c r="D59" s="17">
        <v>87450</v>
      </c>
    </row>
    <row r="60" spans="1:4" ht="56.25" customHeight="1">
      <c r="A60" s="35">
        <v>44916</v>
      </c>
      <c r="B60" s="41" t="s">
        <v>541</v>
      </c>
      <c r="C60" s="36" t="s">
        <v>660</v>
      </c>
      <c r="D60" s="17">
        <v>400000</v>
      </c>
    </row>
    <row r="61" spans="1:4" ht="44.25" customHeight="1">
      <c r="A61" s="35">
        <v>44922</v>
      </c>
      <c r="B61" s="41" t="s">
        <v>625</v>
      </c>
      <c r="C61" s="36" t="s">
        <v>626</v>
      </c>
      <c r="D61" s="17">
        <v>200000</v>
      </c>
    </row>
    <row r="62" spans="1:4" ht="44.25" customHeight="1">
      <c r="A62" s="35">
        <v>44922</v>
      </c>
      <c r="B62" s="41" t="s">
        <v>627</v>
      </c>
      <c r="C62" s="36" t="s">
        <v>626</v>
      </c>
      <c r="D62" s="17">
        <v>200000</v>
      </c>
    </row>
    <row r="63" spans="1:4" ht="44.25" customHeight="1">
      <c r="A63" s="35">
        <v>44922</v>
      </c>
      <c r="B63" s="41" t="s">
        <v>628</v>
      </c>
      <c r="C63" s="36" t="s">
        <v>629</v>
      </c>
      <c r="D63" s="17">
        <v>80000</v>
      </c>
    </row>
    <row r="64" spans="1:4" ht="18.75" customHeight="1">
      <c r="A64" s="42">
        <v>44926</v>
      </c>
      <c r="B64" s="41" t="s">
        <v>20</v>
      </c>
      <c r="C64" s="36" t="s">
        <v>630</v>
      </c>
      <c r="D64" s="225">
        <v>111964.41</v>
      </c>
    </row>
    <row r="65" spans="1:7" s="1" customFormat="1" ht="17.25" customHeight="1" thickBot="1">
      <c r="A65" s="328" t="s">
        <v>21</v>
      </c>
      <c r="B65" s="329"/>
      <c r="C65" s="330"/>
      <c r="D65" s="43">
        <f>SUM(D52:D64)</f>
        <v>12862215.41</v>
      </c>
    </row>
    <row r="66" spans="1:7" ht="9" customHeight="1"/>
    <row r="67" spans="1:7" ht="15" thickBot="1">
      <c r="A67" s="44" t="s">
        <v>631</v>
      </c>
      <c r="B67" s="45"/>
      <c r="C67" s="45"/>
      <c r="D67" s="46">
        <f>+D5+D6-D43-D65+D15+D13-D48</f>
        <v>10919231.830000002</v>
      </c>
      <c r="G67" s="92"/>
    </row>
    <row r="68" spans="1:7" ht="15.5" thickTop="1" thickBot="1">
      <c r="A68" s="47"/>
      <c r="B68" s="48"/>
      <c r="C68" s="48"/>
      <c r="D68" s="49"/>
    </row>
    <row r="69" spans="1:7">
      <c r="A69" s="50" t="s">
        <v>22</v>
      </c>
      <c r="B69" s="51"/>
      <c r="C69" s="52"/>
      <c r="D69" s="53">
        <f>NOV!D92+D15-D43-D48+D13+D14</f>
        <v>45187</v>
      </c>
      <c r="E69" s="14"/>
      <c r="G69" s="92"/>
    </row>
    <row r="70" spans="1:7" ht="15" thickBot="1">
      <c r="A70" s="54" t="s">
        <v>23</v>
      </c>
      <c r="B70" s="55"/>
      <c r="C70" s="56"/>
      <c r="D70" s="57">
        <f>NOV!D93+DIC!D6-DIC!D65</f>
        <v>11661844.830000002</v>
      </c>
      <c r="E70" s="14"/>
      <c r="G70" s="67"/>
    </row>
    <row r="71" spans="1:7">
      <c r="A71" s="1" t="s">
        <v>24</v>
      </c>
      <c r="B71" s="58">
        <v>0</v>
      </c>
      <c r="C71" s="1"/>
      <c r="D71" s="59"/>
      <c r="E71" s="14"/>
      <c r="G71" s="91"/>
    </row>
    <row r="72" spans="1:7">
      <c r="A72" s="1" t="s">
        <v>25</v>
      </c>
      <c r="B72" s="90">
        <v>11661844.83</v>
      </c>
      <c r="D72" s="60"/>
      <c r="E72" s="14"/>
    </row>
    <row r="73" spans="1:7" ht="15" thickBot="1">
      <c r="A73" s="1" t="s">
        <v>26</v>
      </c>
      <c r="B73" s="61">
        <f>SUM(B71:B72)</f>
        <v>11661844.83</v>
      </c>
      <c r="D73" s="60"/>
    </row>
    <row r="74" spans="1:7" ht="15" thickTop="1">
      <c r="C74" s="62" t="s">
        <v>27</v>
      </c>
      <c r="D74" s="63"/>
    </row>
    <row r="75" spans="1:7">
      <c r="A75" s="1"/>
      <c r="B75" s="1"/>
      <c r="C75" s="64" t="s">
        <v>28</v>
      </c>
      <c r="D75" s="63">
        <v>0</v>
      </c>
    </row>
    <row r="76" spans="1:7">
      <c r="C76" s="64" t="s">
        <v>29</v>
      </c>
      <c r="D76" s="63">
        <v>45187</v>
      </c>
      <c r="G76" s="91"/>
    </row>
    <row r="77" spans="1:7">
      <c r="A77" s="65"/>
      <c r="B77" s="65"/>
      <c r="C77" s="76"/>
      <c r="D77" s="60"/>
    </row>
    <row r="78" spans="1:7">
      <c r="A78" s="331" t="s">
        <v>30</v>
      </c>
      <c r="B78" s="331"/>
    </row>
    <row r="80" spans="1:7">
      <c r="D80" s="66"/>
    </row>
    <row r="81" spans="4:4">
      <c r="D81" s="66"/>
    </row>
    <row r="83" spans="4:4">
      <c r="D83" s="66"/>
    </row>
  </sheetData>
  <mergeCells count="9">
    <mergeCell ref="A65:C65"/>
    <mergeCell ref="A78:B78"/>
    <mergeCell ref="A8:C8"/>
    <mergeCell ref="A1:D1"/>
    <mergeCell ref="A2:D2"/>
    <mergeCell ref="A4:D4"/>
    <mergeCell ref="A9:C9"/>
    <mergeCell ref="A10:C10"/>
    <mergeCell ref="A11:C11"/>
  </mergeCells>
  <pageMargins left="0.31496062992125984" right="0.11811023622047245" top="0.35433070866141736" bottom="0.74803149606299213" header="0.31496062992125984" footer="0.31496062992125984"/>
  <pageSetup paperSize="9" scale="80" orientation="portrait" horizontalDpi="4294967293" vertic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6CF61-C30F-4A36-94B3-2462E10C83DD}">
  <dimension ref="A1:J107"/>
  <sheetViews>
    <sheetView topLeftCell="A79" workbookViewId="0">
      <selection activeCell="B89" sqref="B89"/>
    </sheetView>
  </sheetViews>
  <sheetFormatPr baseColWidth="10" defaultRowHeight="14.5"/>
  <cols>
    <col min="2" max="2" width="29.6328125" customWidth="1"/>
    <col min="3" max="3" width="61.1796875" customWidth="1"/>
    <col min="4" max="4" width="15.453125" customWidth="1"/>
    <col min="5" max="5" width="20.453125" customWidth="1"/>
    <col min="7" max="7" width="19.08984375" customWidth="1"/>
  </cols>
  <sheetData>
    <row r="1" spans="1:10">
      <c r="A1" s="331" t="s">
        <v>0</v>
      </c>
      <c r="B1" s="331"/>
      <c r="C1" s="331"/>
      <c r="D1" s="331"/>
    </row>
    <row r="2" spans="1:10">
      <c r="A2" s="331" t="s">
        <v>1</v>
      </c>
      <c r="B2" s="331"/>
      <c r="C2" s="331"/>
      <c r="D2" s="331"/>
    </row>
    <row r="3" spans="1:10">
      <c r="G3" s="25"/>
      <c r="H3" s="25"/>
      <c r="I3" s="25"/>
      <c r="J3" s="25"/>
    </row>
    <row r="4" spans="1:10" ht="36.75" customHeight="1">
      <c r="A4" s="344" t="s">
        <v>183</v>
      </c>
      <c r="B4" s="344"/>
      <c r="C4" s="344"/>
      <c r="D4" s="344"/>
      <c r="E4" s="344"/>
      <c r="F4" s="143"/>
      <c r="G4" s="144"/>
      <c r="H4" s="144"/>
      <c r="I4" s="144"/>
      <c r="J4" s="144"/>
    </row>
    <row r="5" spans="1:10">
      <c r="A5" s="75"/>
      <c r="G5" s="25"/>
      <c r="H5" s="25"/>
      <c r="I5" s="25"/>
      <c r="J5" s="25"/>
    </row>
    <row r="6" spans="1:10" ht="15.5">
      <c r="A6" s="137" t="s">
        <v>35</v>
      </c>
      <c r="B6" s="137" t="s">
        <v>49</v>
      </c>
      <c r="C6" s="137" t="s">
        <v>184</v>
      </c>
      <c r="D6" s="137" t="s">
        <v>50</v>
      </c>
      <c r="E6" s="138" t="s">
        <v>12</v>
      </c>
      <c r="F6" s="137" t="s">
        <v>190</v>
      </c>
      <c r="G6" s="25"/>
      <c r="H6" s="25"/>
      <c r="I6" s="25"/>
      <c r="J6" s="25"/>
    </row>
    <row r="7" spans="1:10" ht="15.5">
      <c r="A7" s="279" t="s">
        <v>58</v>
      </c>
      <c r="B7" s="16" t="s">
        <v>59</v>
      </c>
      <c r="C7" s="16" t="s">
        <v>185</v>
      </c>
      <c r="D7" s="111">
        <v>250000</v>
      </c>
      <c r="E7" s="139">
        <v>250000</v>
      </c>
      <c r="F7" s="145">
        <f>+E7/D7</f>
        <v>1</v>
      </c>
      <c r="G7" s="25"/>
      <c r="H7" s="25"/>
      <c r="I7" s="25"/>
      <c r="J7" s="25"/>
    </row>
    <row r="8" spans="1:10" ht="15.5">
      <c r="A8" s="279" t="s">
        <v>58</v>
      </c>
      <c r="B8" s="16" t="s">
        <v>186</v>
      </c>
      <c r="C8" s="16" t="s">
        <v>187</v>
      </c>
      <c r="D8" s="111">
        <v>1085000</v>
      </c>
      <c r="E8" s="139">
        <f>D8*60%</f>
        <v>651000</v>
      </c>
      <c r="F8" s="145">
        <f t="shared" ref="F8:F9" si="0">+E8/D8</f>
        <v>0.6</v>
      </c>
      <c r="G8" s="25"/>
      <c r="H8" s="25"/>
      <c r="I8" s="25"/>
      <c r="J8" s="25"/>
    </row>
    <row r="9" spans="1:10" ht="15.5">
      <c r="A9" s="279" t="s">
        <v>58</v>
      </c>
      <c r="B9" s="16" t="s">
        <v>188</v>
      </c>
      <c r="C9" s="16" t="s">
        <v>189</v>
      </c>
      <c r="D9" s="111">
        <v>550000</v>
      </c>
      <c r="E9" s="139">
        <v>600000</v>
      </c>
      <c r="F9" s="145">
        <f t="shared" si="0"/>
        <v>1.0909090909090908</v>
      </c>
      <c r="G9" s="25"/>
      <c r="H9" s="25"/>
      <c r="I9" s="25"/>
      <c r="J9" s="25"/>
    </row>
    <row r="10" spans="1:10" ht="21">
      <c r="A10" s="279"/>
      <c r="B10" s="16"/>
      <c r="C10" s="16"/>
      <c r="D10" s="140">
        <f>SUM(D7:D9)</f>
        <v>1885000</v>
      </c>
      <c r="E10" s="142">
        <f>SUM(E7:E9)</f>
        <v>1501000</v>
      </c>
      <c r="F10" s="1" t="s">
        <v>712</v>
      </c>
      <c r="G10" s="319"/>
      <c r="H10" s="25"/>
      <c r="I10" s="25"/>
      <c r="J10" s="25"/>
    </row>
    <row r="13" spans="1:10">
      <c r="A13" s="75"/>
    </row>
    <row r="14" spans="1:10">
      <c r="A14" s="75"/>
    </row>
    <row r="15" spans="1:10">
      <c r="A15" s="75"/>
    </row>
    <row r="16" spans="1:10">
      <c r="A16" s="75"/>
    </row>
    <row r="17" spans="1:6">
      <c r="A17" s="75"/>
    </row>
    <row r="18" spans="1:6" ht="18.5">
      <c r="A18" s="173" t="s">
        <v>328</v>
      </c>
      <c r="B18" s="173" t="s">
        <v>49</v>
      </c>
      <c r="C18" s="174" t="s">
        <v>329</v>
      </c>
      <c r="D18" s="173" t="s">
        <v>48</v>
      </c>
      <c r="E18" s="175">
        <v>0.6</v>
      </c>
      <c r="F18" s="173" t="s">
        <v>38</v>
      </c>
    </row>
    <row r="19" spans="1:6" ht="18.5">
      <c r="A19" s="279" t="s">
        <v>309</v>
      </c>
      <c r="B19" s="16" t="s">
        <v>331</v>
      </c>
      <c r="C19" s="176" t="s">
        <v>332</v>
      </c>
      <c r="D19" s="177">
        <v>140200</v>
      </c>
      <c r="E19" s="178">
        <f>D19*60%</f>
        <v>84120</v>
      </c>
      <c r="F19" s="280"/>
    </row>
    <row r="20" spans="1:6">
      <c r="A20" s="75"/>
      <c r="D20" s="180"/>
      <c r="E20" s="181"/>
    </row>
    <row r="21" spans="1:6" ht="18.5">
      <c r="A21" s="173" t="s">
        <v>328</v>
      </c>
      <c r="B21" s="173" t="s">
        <v>49</v>
      </c>
      <c r="C21" s="174" t="s">
        <v>333</v>
      </c>
      <c r="D21" s="173" t="s">
        <v>48</v>
      </c>
      <c r="E21" s="175">
        <v>0.6</v>
      </c>
      <c r="F21" s="173" t="s">
        <v>38</v>
      </c>
    </row>
    <row r="22" spans="1:6">
      <c r="A22" s="279" t="s">
        <v>58</v>
      </c>
      <c r="B22" s="16" t="s">
        <v>188</v>
      </c>
      <c r="C22" s="182" t="s">
        <v>335</v>
      </c>
      <c r="D22" s="183">
        <v>218000</v>
      </c>
      <c r="E22" s="186">
        <f t="shared" ref="E22:E41" si="1">D22*60%</f>
        <v>130800</v>
      </c>
      <c r="F22" s="16"/>
    </row>
    <row r="23" spans="1:6">
      <c r="A23" s="279"/>
      <c r="B23" s="16"/>
      <c r="C23" s="182" t="s">
        <v>336</v>
      </c>
      <c r="D23" s="183">
        <v>165900</v>
      </c>
      <c r="E23" s="186">
        <f t="shared" si="1"/>
        <v>99540</v>
      </c>
      <c r="F23" s="16"/>
    </row>
    <row r="24" spans="1:6" ht="18.5">
      <c r="A24" s="279"/>
      <c r="B24" s="16"/>
      <c r="C24" s="16"/>
      <c r="D24" s="187">
        <f>SUM(D22:D23)</f>
        <v>383900</v>
      </c>
      <c r="E24" s="188">
        <f t="shared" si="1"/>
        <v>230340</v>
      </c>
    </row>
    <row r="25" spans="1:6">
      <c r="A25" s="75"/>
      <c r="D25" s="180"/>
      <c r="E25" s="181"/>
    </row>
    <row r="26" spans="1:6" ht="18.5">
      <c r="A26" s="173" t="s">
        <v>328</v>
      </c>
      <c r="B26" s="173" t="s">
        <v>49</v>
      </c>
      <c r="C26" s="174" t="s">
        <v>337</v>
      </c>
      <c r="D26" s="173" t="s">
        <v>48</v>
      </c>
      <c r="E26" s="175">
        <v>0.6</v>
      </c>
      <c r="F26" s="173" t="s">
        <v>38</v>
      </c>
    </row>
    <row r="27" spans="1:6">
      <c r="A27" s="279" t="s">
        <v>309</v>
      </c>
      <c r="B27" s="16" t="s">
        <v>338</v>
      </c>
      <c r="C27" s="16" t="s">
        <v>339</v>
      </c>
      <c r="D27" s="183">
        <v>411900</v>
      </c>
      <c r="E27" s="186">
        <f t="shared" si="1"/>
        <v>247140</v>
      </c>
      <c r="F27" s="16"/>
    </row>
    <row r="28" spans="1:6">
      <c r="A28" s="279" t="s">
        <v>58</v>
      </c>
      <c r="B28" s="16" t="s">
        <v>340</v>
      </c>
      <c r="C28" s="16" t="s">
        <v>341</v>
      </c>
      <c r="D28" s="183">
        <v>480000</v>
      </c>
      <c r="E28" s="186">
        <f t="shared" si="1"/>
        <v>288000</v>
      </c>
      <c r="F28" s="16"/>
    </row>
    <row r="29" spans="1:6" ht="18.5">
      <c r="A29" s="75"/>
      <c r="D29" s="189"/>
      <c r="E29" s="188">
        <f>SUM(E27:E28)</f>
        <v>535140</v>
      </c>
    </row>
    <row r="30" spans="1:6" ht="14.25" customHeight="1">
      <c r="A30" s="75"/>
      <c r="D30" s="180"/>
    </row>
    <row r="31" spans="1:6" ht="18.5">
      <c r="A31" s="173" t="s">
        <v>328</v>
      </c>
      <c r="B31" s="173" t="s">
        <v>49</v>
      </c>
      <c r="C31" s="174" t="s">
        <v>342</v>
      </c>
      <c r="D31" s="173" t="s">
        <v>48</v>
      </c>
      <c r="E31" s="175"/>
    </row>
    <row r="32" spans="1:6">
      <c r="A32" s="279" t="s">
        <v>58</v>
      </c>
      <c r="B32" s="16" t="s">
        <v>343</v>
      </c>
      <c r="C32" s="16" t="s">
        <v>344</v>
      </c>
      <c r="D32" s="183">
        <v>80000</v>
      </c>
      <c r="E32" s="186">
        <v>80000</v>
      </c>
    </row>
    <row r="33" spans="1:6">
      <c r="A33" s="279" t="s">
        <v>58</v>
      </c>
      <c r="B33" s="16" t="s">
        <v>345</v>
      </c>
      <c r="C33" s="16" t="s">
        <v>346</v>
      </c>
      <c r="D33" s="183">
        <v>80000</v>
      </c>
      <c r="E33" s="186">
        <v>80000</v>
      </c>
    </row>
    <row r="34" spans="1:6">
      <c r="A34" s="279" t="s">
        <v>347</v>
      </c>
      <c r="B34" s="16" t="s">
        <v>348</v>
      </c>
      <c r="C34" s="16" t="s">
        <v>346</v>
      </c>
      <c r="D34" s="183">
        <v>80000</v>
      </c>
      <c r="E34" s="186">
        <v>80000</v>
      </c>
    </row>
    <row r="35" spans="1:6" ht="18.5">
      <c r="A35" s="75"/>
      <c r="D35" s="190">
        <f>SUM(D32:D34)</f>
        <v>240000</v>
      </c>
      <c r="E35" s="178">
        <f>SUM(E32:E34)</f>
        <v>240000</v>
      </c>
    </row>
    <row r="36" spans="1:6">
      <c r="A36" s="75"/>
      <c r="E36" s="181"/>
    </row>
    <row r="37" spans="1:6" ht="18.5">
      <c r="A37" s="173" t="s">
        <v>328</v>
      </c>
      <c r="B37" s="173" t="s">
        <v>49</v>
      </c>
      <c r="C37" s="174" t="s">
        <v>349</v>
      </c>
      <c r="D37" s="173" t="s">
        <v>48</v>
      </c>
      <c r="E37" s="175">
        <v>0.6</v>
      </c>
      <c r="F37" s="173" t="s">
        <v>38</v>
      </c>
    </row>
    <row r="38" spans="1:6" ht="29">
      <c r="A38" s="279" t="s">
        <v>58</v>
      </c>
      <c r="B38" s="176" t="s">
        <v>350</v>
      </c>
      <c r="C38" s="182" t="s">
        <v>351</v>
      </c>
      <c r="D38" s="183">
        <v>280000</v>
      </c>
      <c r="E38" s="188">
        <f t="shared" si="1"/>
        <v>168000</v>
      </c>
      <c r="F38" s="16"/>
    </row>
    <row r="39" spans="1:6">
      <c r="A39" s="75"/>
      <c r="E39" s="181"/>
    </row>
    <row r="40" spans="1:6" ht="18.5">
      <c r="A40" s="173" t="s">
        <v>328</v>
      </c>
      <c r="B40" s="173" t="s">
        <v>49</v>
      </c>
      <c r="C40" s="174" t="s">
        <v>352</v>
      </c>
      <c r="D40" s="173" t="s">
        <v>48</v>
      </c>
      <c r="E40" s="175">
        <v>0.6</v>
      </c>
      <c r="F40" s="173" t="s">
        <v>38</v>
      </c>
    </row>
    <row r="41" spans="1:6">
      <c r="A41" s="279" t="s">
        <v>58</v>
      </c>
      <c r="B41" s="16" t="s">
        <v>353</v>
      </c>
      <c r="C41" s="16" t="s">
        <v>354</v>
      </c>
      <c r="D41" s="191">
        <v>900000</v>
      </c>
      <c r="E41" s="186">
        <f t="shared" si="1"/>
        <v>540000</v>
      </c>
      <c r="F41" s="16"/>
    </row>
    <row r="42" spans="1:6">
      <c r="A42" s="279" t="s">
        <v>309</v>
      </c>
      <c r="B42" s="16" t="s">
        <v>355</v>
      </c>
      <c r="C42" s="16" t="s">
        <v>354</v>
      </c>
      <c r="D42" s="191">
        <v>900000</v>
      </c>
      <c r="E42" s="191">
        <v>540000</v>
      </c>
      <c r="F42" s="16"/>
    </row>
    <row r="43" spans="1:6" ht="18.5">
      <c r="A43" s="75"/>
      <c r="D43" s="192"/>
      <c r="E43" s="193">
        <f>SUM(E41:E42)</f>
        <v>1080000</v>
      </c>
    </row>
    <row r="44" spans="1:6">
      <c r="A44" s="75"/>
    </row>
    <row r="45" spans="1:6">
      <c r="A45" s="345" t="s">
        <v>356</v>
      </c>
      <c r="B45" s="345"/>
      <c r="C45" s="345"/>
      <c r="D45" s="345"/>
      <c r="E45" s="345"/>
    </row>
    <row r="46" spans="1:6" ht="18.5">
      <c r="A46" s="173" t="s">
        <v>328</v>
      </c>
      <c r="B46" s="173" t="s">
        <v>49</v>
      </c>
      <c r="C46" s="174" t="s">
        <v>184</v>
      </c>
      <c r="D46" s="173" t="s">
        <v>357</v>
      </c>
      <c r="E46" s="175">
        <v>0.6</v>
      </c>
      <c r="F46" s="173" t="s">
        <v>38</v>
      </c>
    </row>
    <row r="47" spans="1:6">
      <c r="A47" s="279" t="s">
        <v>309</v>
      </c>
      <c r="B47" s="16" t="s">
        <v>318</v>
      </c>
      <c r="C47" s="16" t="s">
        <v>358</v>
      </c>
      <c r="D47" s="183">
        <v>459000</v>
      </c>
      <c r="E47" s="191">
        <f t="shared" ref="E47:E55" si="2">D47*60%</f>
        <v>275400</v>
      </c>
      <c r="F47" s="16"/>
    </row>
    <row r="48" spans="1:6">
      <c r="A48" s="279" t="s">
        <v>58</v>
      </c>
      <c r="B48" s="16" t="s">
        <v>359</v>
      </c>
      <c r="C48" s="16" t="s">
        <v>360</v>
      </c>
      <c r="D48" s="191">
        <v>612000</v>
      </c>
      <c r="E48" s="191">
        <f t="shared" si="2"/>
        <v>367200</v>
      </c>
      <c r="F48" s="16"/>
    </row>
    <row r="49" spans="1:7">
      <c r="A49" s="279" t="s">
        <v>309</v>
      </c>
      <c r="B49" s="16" t="s">
        <v>361</v>
      </c>
      <c r="C49" s="16" t="s">
        <v>362</v>
      </c>
      <c r="D49" s="191">
        <v>640000</v>
      </c>
      <c r="E49" s="191">
        <f t="shared" si="2"/>
        <v>384000</v>
      </c>
      <c r="F49" s="16"/>
    </row>
    <row r="50" spans="1:7">
      <c r="A50" s="279" t="s">
        <v>58</v>
      </c>
      <c r="B50" s="16" t="s">
        <v>363</v>
      </c>
      <c r="C50" s="16" t="s">
        <v>360</v>
      </c>
      <c r="D50" s="191">
        <v>612000</v>
      </c>
      <c r="E50" s="191">
        <f t="shared" si="2"/>
        <v>367200</v>
      </c>
      <c r="F50" s="16"/>
    </row>
    <row r="51" spans="1:7">
      <c r="A51" s="279" t="s">
        <v>309</v>
      </c>
      <c r="B51" s="16" t="s">
        <v>364</v>
      </c>
      <c r="C51" s="16" t="s">
        <v>358</v>
      </c>
      <c r="D51" s="191">
        <v>418000</v>
      </c>
      <c r="E51" s="191">
        <f t="shared" si="2"/>
        <v>250800</v>
      </c>
      <c r="F51" s="16"/>
    </row>
    <row r="52" spans="1:7">
      <c r="A52" s="279" t="s">
        <v>58</v>
      </c>
      <c r="B52" s="16" t="s">
        <v>365</v>
      </c>
      <c r="C52" s="16" t="s">
        <v>360</v>
      </c>
      <c r="D52" s="191">
        <v>612000</v>
      </c>
      <c r="E52" s="191">
        <f t="shared" si="2"/>
        <v>367200</v>
      </c>
      <c r="F52" s="16"/>
    </row>
    <row r="53" spans="1:7">
      <c r="A53" s="279" t="s">
        <v>58</v>
      </c>
      <c r="B53" s="16" t="s">
        <v>366</v>
      </c>
      <c r="C53" s="16" t="s">
        <v>367</v>
      </c>
      <c r="D53" s="191">
        <v>510000</v>
      </c>
      <c r="E53" s="191">
        <f t="shared" si="2"/>
        <v>306000</v>
      </c>
      <c r="F53" s="16"/>
    </row>
    <row r="54" spans="1:7">
      <c r="A54" s="279" t="s">
        <v>58</v>
      </c>
      <c r="B54" s="16" t="s">
        <v>368</v>
      </c>
      <c r="C54" s="16" t="s">
        <v>369</v>
      </c>
      <c r="D54" s="191">
        <v>306000</v>
      </c>
      <c r="E54" s="191">
        <f t="shared" si="2"/>
        <v>183600</v>
      </c>
      <c r="F54" s="16"/>
    </row>
    <row r="55" spans="1:7">
      <c r="A55" s="279" t="s">
        <v>58</v>
      </c>
      <c r="B55" s="16" t="s">
        <v>370</v>
      </c>
      <c r="C55" s="16" t="s">
        <v>371</v>
      </c>
      <c r="D55" s="191">
        <v>510000</v>
      </c>
      <c r="E55" s="191">
        <f t="shared" si="2"/>
        <v>306000</v>
      </c>
      <c r="F55" s="16"/>
    </row>
    <row r="56" spans="1:7" ht="18.5">
      <c r="D56" s="193">
        <f>SUM(D47:D55)</f>
        <v>4679000</v>
      </c>
      <c r="E56" s="190">
        <f>SUM(E47:E55)</f>
        <v>2807400</v>
      </c>
    </row>
    <row r="57" spans="1:7">
      <c r="A57" s="75"/>
    </row>
    <row r="58" spans="1:7" ht="23.5">
      <c r="A58" s="75"/>
      <c r="F58" s="281"/>
    </row>
    <row r="59" spans="1:7" ht="23.5">
      <c r="A59" s="75"/>
      <c r="E59" s="282" t="s">
        <v>372</v>
      </c>
    </row>
    <row r="60" spans="1:7" ht="23.5">
      <c r="A60" s="75"/>
      <c r="E60" s="199">
        <f>E19+E24+E29+D35+E38+E43+E56</f>
        <v>5145000</v>
      </c>
      <c r="F60" s="1" t="s">
        <v>713</v>
      </c>
      <c r="G60" s="1"/>
    </row>
    <row r="61" spans="1:7" ht="23.5">
      <c r="A61" s="75"/>
      <c r="G61" s="281"/>
    </row>
    <row r="62" spans="1:7" ht="15" thickBot="1"/>
    <row r="63" spans="1:7" ht="24.75" customHeight="1" thickBot="1">
      <c r="A63" s="346" t="s">
        <v>682</v>
      </c>
      <c r="B63" s="347"/>
      <c r="C63" s="347"/>
      <c r="D63" s="347"/>
      <c r="E63" s="347"/>
      <c r="F63" s="348"/>
    </row>
    <row r="64" spans="1:7" ht="21" customHeight="1" thickBot="1">
      <c r="A64" s="283"/>
      <c r="B64" s="284"/>
      <c r="C64" s="284"/>
      <c r="D64" s="285"/>
    </row>
    <row r="65" spans="1:6" ht="19" thickBot="1">
      <c r="A65" s="341" t="s">
        <v>683</v>
      </c>
      <c r="B65" s="342"/>
      <c r="C65" s="342"/>
      <c r="D65" s="343"/>
    </row>
    <row r="66" spans="1:6" ht="18.5">
      <c r="A66" s="232" t="s">
        <v>42</v>
      </c>
      <c r="B66" s="232" t="s">
        <v>49</v>
      </c>
      <c r="C66" s="232" t="s">
        <v>36</v>
      </c>
      <c r="D66" s="16"/>
      <c r="E66" s="286">
        <v>0.6</v>
      </c>
    </row>
    <row r="67" spans="1:6" ht="15.5">
      <c r="A67" s="78">
        <v>1</v>
      </c>
      <c r="B67" s="68" t="s">
        <v>318</v>
      </c>
      <c r="C67" s="287" t="s">
        <v>684</v>
      </c>
      <c r="D67" s="288">
        <v>540000</v>
      </c>
      <c r="E67" s="289">
        <f>D67*E66</f>
        <v>324000</v>
      </c>
      <c r="F67" s="185" t="s">
        <v>330</v>
      </c>
    </row>
    <row r="68" spans="1:6" ht="15.5">
      <c r="A68" s="78">
        <v>2</v>
      </c>
      <c r="B68" s="68" t="s">
        <v>685</v>
      </c>
      <c r="C68" s="287" t="s">
        <v>686</v>
      </c>
      <c r="D68" s="288">
        <v>580000</v>
      </c>
      <c r="E68" s="289">
        <f>D68*E66</f>
        <v>348000</v>
      </c>
      <c r="F68" s="185" t="s">
        <v>330</v>
      </c>
    </row>
    <row r="69" spans="1:6" ht="15.5">
      <c r="A69" s="78">
        <v>3</v>
      </c>
      <c r="B69" s="68" t="s">
        <v>363</v>
      </c>
      <c r="C69" s="287" t="s">
        <v>687</v>
      </c>
      <c r="D69" s="288">
        <v>600000</v>
      </c>
      <c r="E69" s="289">
        <f>D69*E66</f>
        <v>360000</v>
      </c>
      <c r="F69" s="185" t="s">
        <v>330</v>
      </c>
    </row>
    <row r="70" spans="1:6" ht="15.5">
      <c r="A70" s="78">
        <v>4</v>
      </c>
      <c r="B70" s="68" t="s">
        <v>495</v>
      </c>
      <c r="C70" s="287" t="s">
        <v>688</v>
      </c>
      <c r="D70" s="288">
        <v>630000</v>
      </c>
      <c r="E70" s="289">
        <f>D70*E66</f>
        <v>378000</v>
      </c>
      <c r="F70" s="185" t="s">
        <v>330</v>
      </c>
    </row>
    <row r="71" spans="1:6" ht="15.5">
      <c r="A71" s="78">
        <v>5</v>
      </c>
      <c r="B71" s="68" t="s">
        <v>487</v>
      </c>
      <c r="C71" s="287" t="s">
        <v>689</v>
      </c>
      <c r="D71" s="288">
        <v>510000</v>
      </c>
      <c r="E71" s="289">
        <f>D71*E66</f>
        <v>306000</v>
      </c>
      <c r="F71" s="185" t="s">
        <v>330</v>
      </c>
    </row>
    <row r="72" spans="1:6" ht="19" thickBot="1">
      <c r="A72" s="290"/>
      <c r="B72" s="291"/>
      <c r="C72" s="291"/>
      <c r="D72" s="292">
        <f>SUM(D67:D71)</f>
        <v>2860000</v>
      </c>
      <c r="E72" s="293">
        <f>SUM(E67:E71)</f>
        <v>1716000</v>
      </c>
    </row>
    <row r="73" spans="1:6" ht="15.75" customHeight="1"/>
    <row r="74" spans="1:6" ht="15" thickBot="1"/>
    <row r="75" spans="1:6" ht="18.5">
      <c r="A75" s="349" t="s">
        <v>690</v>
      </c>
      <c r="B75" s="350"/>
      <c r="C75" s="350"/>
      <c r="D75" s="343"/>
    </row>
    <row r="76" spans="1:6" ht="18.5">
      <c r="A76" s="78">
        <v>1</v>
      </c>
      <c r="B76" s="68" t="s">
        <v>387</v>
      </c>
      <c r="C76" s="68" t="s">
        <v>691</v>
      </c>
      <c r="D76" s="294">
        <v>2500000</v>
      </c>
      <c r="E76" s="295">
        <f>D76*40%</f>
        <v>1000000</v>
      </c>
      <c r="F76" s="296" t="s">
        <v>330</v>
      </c>
    </row>
    <row r="77" spans="1:6" ht="18.5">
      <c r="A77" s="78">
        <v>2</v>
      </c>
      <c r="B77" s="68" t="s">
        <v>384</v>
      </c>
      <c r="C77" s="68" t="s">
        <v>692</v>
      </c>
      <c r="D77" s="294">
        <v>140000</v>
      </c>
      <c r="E77" s="295">
        <v>140000</v>
      </c>
      <c r="F77" s="296" t="s">
        <v>330</v>
      </c>
    </row>
    <row r="78" spans="1:6" ht="19" thickBot="1">
      <c r="A78" s="290"/>
      <c r="B78" s="291"/>
      <c r="C78" s="291"/>
      <c r="D78" s="297"/>
      <c r="E78" s="293">
        <f>SUM(E76:E77)</f>
        <v>1140000</v>
      </c>
      <c r="F78" s="1"/>
    </row>
    <row r="79" spans="1:6" ht="16" thickBot="1">
      <c r="A79" s="290"/>
      <c r="B79" s="291"/>
      <c r="C79" s="291"/>
      <c r="D79" s="297"/>
      <c r="E79" s="298"/>
      <c r="F79" s="1"/>
    </row>
    <row r="80" spans="1:6" ht="18.5">
      <c r="A80" s="349" t="s">
        <v>693</v>
      </c>
      <c r="B80" s="350"/>
      <c r="C80" s="350"/>
      <c r="D80" s="343"/>
      <c r="E80" s="298"/>
      <c r="F80" s="1"/>
    </row>
    <row r="81" spans="1:7" ht="18.5">
      <c r="A81" s="78">
        <v>1</v>
      </c>
      <c r="B81" s="68" t="s">
        <v>390</v>
      </c>
      <c r="C81" s="287" t="s">
        <v>694</v>
      </c>
      <c r="D81" s="294">
        <v>170000</v>
      </c>
      <c r="E81" s="299">
        <v>170000</v>
      </c>
      <c r="F81" s="296" t="s">
        <v>330</v>
      </c>
    </row>
    <row r="82" spans="1:7" ht="18.5">
      <c r="A82" s="78">
        <v>2</v>
      </c>
      <c r="B82" s="68" t="s">
        <v>386</v>
      </c>
      <c r="C82" s="287" t="s">
        <v>695</v>
      </c>
      <c r="D82" s="294">
        <v>190000</v>
      </c>
      <c r="E82" s="299">
        <f>D82</f>
        <v>190000</v>
      </c>
      <c r="F82" s="296" t="s">
        <v>330</v>
      </c>
    </row>
    <row r="83" spans="1:7" ht="16" thickBot="1">
      <c r="A83" s="290"/>
      <c r="B83" s="291"/>
      <c r="C83" s="300"/>
      <c r="D83" s="297"/>
      <c r="E83" s="298"/>
      <c r="F83" s="1"/>
    </row>
    <row r="84" spans="1:7" ht="18.5">
      <c r="A84" s="349" t="s">
        <v>696</v>
      </c>
      <c r="B84" s="350"/>
      <c r="C84" s="350"/>
      <c r="D84" s="343"/>
      <c r="E84" s="298"/>
      <c r="F84" s="1"/>
    </row>
    <row r="85" spans="1:7" ht="15.5">
      <c r="A85" s="78">
        <v>1</v>
      </c>
      <c r="B85" s="68" t="s">
        <v>364</v>
      </c>
      <c r="C85" s="287" t="s">
        <v>697</v>
      </c>
      <c r="D85" s="301">
        <v>420000</v>
      </c>
      <c r="E85" s="289">
        <f>D85*E66</f>
        <v>252000</v>
      </c>
      <c r="F85" s="296" t="s">
        <v>330</v>
      </c>
    </row>
    <row r="86" spans="1:7" ht="15.5">
      <c r="A86" s="78">
        <v>2</v>
      </c>
      <c r="B86" s="68" t="s">
        <v>476</v>
      </c>
      <c r="C86" s="287" t="s">
        <v>697</v>
      </c>
      <c r="D86" s="301">
        <v>411000</v>
      </c>
      <c r="E86" s="289">
        <f>D86*E66</f>
        <v>246600</v>
      </c>
      <c r="F86" s="296" t="s">
        <v>330</v>
      </c>
    </row>
    <row r="87" spans="1:7" ht="15.5">
      <c r="A87" s="78">
        <v>3</v>
      </c>
      <c r="B87" s="68" t="s">
        <v>488</v>
      </c>
      <c r="C87" s="287" t="s">
        <v>697</v>
      </c>
      <c r="D87" s="301">
        <v>600000</v>
      </c>
      <c r="E87" s="289">
        <f>D87*E66</f>
        <v>360000</v>
      </c>
      <c r="F87" s="296" t="s">
        <v>330</v>
      </c>
    </row>
    <row r="88" spans="1:7" ht="15.5">
      <c r="A88" s="78">
        <v>4</v>
      </c>
      <c r="B88" s="68" t="s">
        <v>698</v>
      </c>
      <c r="C88" s="287" t="s">
        <v>697</v>
      </c>
      <c r="D88" s="302">
        <v>600000</v>
      </c>
      <c r="E88" s="303">
        <f>D88*E66</f>
        <v>360000</v>
      </c>
      <c r="F88" s="296" t="s">
        <v>330</v>
      </c>
    </row>
    <row r="89" spans="1:7" ht="16" thickBot="1">
      <c r="A89" s="78">
        <v>5</v>
      </c>
      <c r="B89" s="68" t="s">
        <v>699</v>
      </c>
      <c r="C89" s="287" t="s">
        <v>697</v>
      </c>
      <c r="D89" s="302">
        <v>600000</v>
      </c>
      <c r="E89" s="303">
        <f>D89*60%</f>
        <v>360000</v>
      </c>
      <c r="F89" s="296" t="s">
        <v>330</v>
      </c>
    </row>
    <row r="90" spans="1:7" ht="19" thickBot="1">
      <c r="A90" s="290"/>
      <c r="B90" s="291"/>
      <c r="C90" s="300"/>
      <c r="D90" s="304">
        <f>SUM(D85:D88)</f>
        <v>2031000</v>
      </c>
      <c r="E90" s="305">
        <f>SUM(E85:E89)</f>
        <v>1578600</v>
      </c>
      <c r="F90" s="1"/>
    </row>
    <row r="91" spans="1:7" ht="15.5">
      <c r="A91" s="290"/>
      <c r="B91" s="291"/>
      <c r="C91" s="300"/>
      <c r="D91" s="297"/>
      <c r="E91" s="298"/>
      <c r="F91" s="1"/>
    </row>
    <row r="92" spans="1:7" ht="15" thickBot="1">
      <c r="G92" t="s">
        <v>700</v>
      </c>
    </row>
    <row r="93" spans="1:7" ht="22.5" customHeight="1" thickBot="1">
      <c r="A93" s="351" t="s">
        <v>701</v>
      </c>
      <c r="B93" s="352"/>
      <c r="C93" s="352"/>
      <c r="D93" s="353"/>
    </row>
    <row r="94" spans="1:7" ht="15.5">
      <c r="A94" s="306">
        <v>1</v>
      </c>
      <c r="B94" s="68" t="s">
        <v>666</v>
      </c>
      <c r="C94" s="307" t="s">
        <v>702</v>
      </c>
      <c r="D94" s="288">
        <v>80000</v>
      </c>
      <c r="E94" s="185" t="s">
        <v>703</v>
      </c>
    </row>
    <row r="95" spans="1:7" ht="15.5">
      <c r="A95" s="78">
        <v>2</v>
      </c>
      <c r="B95" s="68" t="s">
        <v>483</v>
      </c>
      <c r="C95" s="307" t="s">
        <v>704</v>
      </c>
      <c r="D95" s="288">
        <v>80000</v>
      </c>
      <c r="E95" s="185" t="s">
        <v>703</v>
      </c>
    </row>
    <row r="96" spans="1:7" ht="18.5">
      <c r="A96" s="78">
        <v>3</v>
      </c>
      <c r="B96" s="68" t="s">
        <v>477</v>
      </c>
      <c r="C96" s="307" t="s">
        <v>705</v>
      </c>
      <c r="D96" s="288">
        <v>80000</v>
      </c>
      <c r="E96" s="185" t="s">
        <v>703</v>
      </c>
      <c r="G96" s="79" t="s">
        <v>372</v>
      </c>
    </row>
    <row r="97" spans="1:8" ht="24" thickBot="1">
      <c r="A97" s="78">
        <v>4</v>
      </c>
      <c r="B97" s="68" t="s">
        <v>706</v>
      </c>
      <c r="C97" s="307" t="s">
        <v>707</v>
      </c>
      <c r="D97" s="308">
        <v>80000</v>
      </c>
      <c r="E97" s="185" t="s">
        <v>703</v>
      </c>
      <c r="G97" s="309">
        <f>E72+E78+E81+E82+E90+D98</f>
        <v>5114600</v>
      </c>
      <c r="H97" s="1" t="s">
        <v>714</v>
      </c>
    </row>
    <row r="98" spans="1:8" ht="19" thickBot="1">
      <c r="A98" s="78"/>
      <c r="D98" s="305">
        <f>SUM(D94:D97)</f>
        <v>320000</v>
      </c>
    </row>
    <row r="100" spans="1:8" ht="15" thickBot="1"/>
    <row r="101" spans="1:8" ht="19" thickBot="1">
      <c r="A101" s="341" t="s">
        <v>690</v>
      </c>
      <c r="B101" s="342"/>
      <c r="C101" s="342"/>
      <c r="D101" s="354"/>
    </row>
    <row r="102" spans="1:8" ht="18.5">
      <c r="A102" s="306">
        <v>1</v>
      </c>
      <c r="B102" s="310" t="s">
        <v>708</v>
      </c>
      <c r="C102" s="311" t="s">
        <v>709</v>
      </c>
      <c r="D102" s="312">
        <v>829900</v>
      </c>
      <c r="E102" s="313" t="s">
        <v>710</v>
      </c>
      <c r="G102" s="315">
        <v>500000</v>
      </c>
      <c r="H102" s="314">
        <v>44792</v>
      </c>
    </row>
    <row r="106" spans="1:8" s="1" customFormat="1" ht="21.5" thickBot="1">
      <c r="C106" s="316" t="s">
        <v>711</v>
      </c>
      <c r="D106" s="317"/>
      <c r="E106" s="317"/>
      <c r="F106" s="317"/>
      <c r="G106" s="318">
        <f>+E10+E60+G97+G102</f>
        <v>12260600</v>
      </c>
    </row>
    <row r="107" spans="1:8" ht="15" thickTop="1"/>
  </sheetData>
  <mergeCells count="11">
    <mergeCell ref="A75:D75"/>
    <mergeCell ref="A80:D80"/>
    <mergeCell ref="A84:D84"/>
    <mergeCell ref="A93:D93"/>
    <mergeCell ref="A101:D101"/>
    <mergeCell ref="A65:D65"/>
    <mergeCell ref="A1:D1"/>
    <mergeCell ref="A2:D2"/>
    <mergeCell ref="A4:E4"/>
    <mergeCell ref="A45:E45"/>
    <mergeCell ref="A63:F63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17E8B-AA79-44B9-B643-1844BE486496}">
  <dimension ref="A1:G40"/>
  <sheetViews>
    <sheetView topLeftCell="A25" workbookViewId="0">
      <selection activeCell="D54" sqref="D54"/>
    </sheetView>
  </sheetViews>
  <sheetFormatPr baseColWidth="10" defaultRowHeight="14.5"/>
  <cols>
    <col min="2" max="3" width="12.6328125" customWidth="1"/>
    <col min="4" max="4" width="71.90625" customWidth="1"/>
    <col min="5" max="5" width="15.6328125" customWidth="1"/>
  </cols>
  <sheetData>
    <row r="1" spans="1:5">
      <c r="A1" s="355" t="s">
        <v>0</v>
      </c>
      <c r="B1" s="355"/>
      <c r="C1" s="355"/>
      <c r="D1" s="1"/>
      <c r="E1" s="1"/>
    </row>
    <row r="2" spans="1:5">
      <c r="A2" s="355" t="s">
        <v>715</v>
      </c>
      <c r="B2" s="355"/>
      <c r="C2" s="355"/>
      <c r="D2" s="355"/>
    </row>
    <row r="3" spans="1:5">
      <c r="A3" s="356" t="s">
        <v>716</v>
      </c>
      <c r="B3" s="357"/>
      <c r="C3" s="357"/>
      <c r="D3" s="357"/>
      <c r="E3" s="358"/>
    </row>
    <row r="4" spans="1:5">
      <c r="B4" s="1"/>
      <c r="C4" s="1"/>
      <c r="D4" s="1"/>
    </row>
    <row r="5" spans="1:5">
      <c r="A5" s="320" t="s">
        <v>717</v>
      </c>
      <c r="B5" s="320"/>
      <c r="C5" s="320" t="s">
        <v>718</v>
      </c>
      <c r="D5" s="1"/>
      <c r="E5" s="1"/>
    </row>
    <row r="6" spans="1:5">
      <c r="A6" s="321" t="s">
        <v>719</v>
      </c>
      <c r="B6" s="321" t="s">
        <v>720</v>
      </c>
      <c r="C6" s="321" t="s">
        <v>720</v>
      </c>
      <c r="D6" t="s">
        <v>721</v>
      </c>
      <c r="E6" s="322">
        <v>2248700</v>
      </c>
    </row>
    <row r="7" spans="1:5">
      <c r="A7" s="321" t="s">
        <v>722</v>
      </c>
      <c r="B7" s="321" t="s">
        <v>723</v>
      </c>
      <c r="C7" s="321" t="s">
        <v>723</v>
      </c>
      <c r="D7" t="s">
        <v>724</v>
      </c>
      <c r="E7" s="322">
        <f>147700-68.56</f>
        <v>147631.44</v>
      </c>
    </row>
    <row r="8" spans="1:5">
      <c r="A8" s="323"/>
      <c r="B8" s="323"/>
      <c r="C8" s="323"/>
      <c r="D8" s="1"/>
      <c r="E8" s="324">
        <f>SUM(E6:E7)</f>
        <v>2396331.44</v>
      </c>
    </row>
    <row r="9" spans="1:5">
      <c r="A9" s="320" t="s">
        <v>725</v>
      </c>
      <c r="B9" s="320"/>
      <c r="C9" s="320" t="s">
        <v>726</v>
      </c>
      <c r="D9" s="1"/>
      <c r="E9" s="1"/>
    </row>
    <row r="10" spans="1:5" ht="29">
      <c r="A10" s="321" t="s">
        <v>719</v>
      </c>
      <c r="B10" s="321" t="s">
        <v>727</v>
      </c>
      <c r="C10" s="321" t="s">
        <v>727</v>
      </c>
      <c r="D10" s="325" t="s">
        <v>728</v>
      </c>
      <c r="E10" s="324">
        <v>1278000</v>
      </c>
    </row>
    <row r="11" spans="1:5">
      <c r="A11" s="323"/>
      <c r="B11" s="323"/>
      <c r="C11" s="323"/>
      <c r="D11" s="1"/>
      <c r="E11" s="324"/>
    </row>
    <row r="12" spans="1:5">
      <c r="A12" s="320" t="s">
        <v>729</v>
      </c>
      <c r="B12" s="320"/>
      <c r="C12" s="320" t="s">
        <v>730</v>
      </c>
      <c r="D12" s="1"/>
      <c r="E12" s="1"/>
    </row>
    <row r="13" spans="1:5">
      <c r="A13" s="321" t="s">
        <v>731</v>
      </c>
      <c r="B13" s="321" t="s">
        <v>732</v>
      </c>
      <c r="C13" s="321" t="s">
        <v>732</v>
      </c>
      <c r="D13" t="s">
        <v>733</v>
      </c>
      <c r="E13" s="324">
        <v>3915000</v>
      </c>
    </row>
    <row r="14" spans="1:5">
      <c r="A14" s="321"/>
      <c r="B14" s="321"/>
      <c r="C14" s="321"/>
      <c r="E14" s="324"/>
    </row>
    <row r="15" spans="1:5">
      <c r="A15" s="320" t="s">
        <v>756</v>
      </c>
      <c r="B15" s="320"/>
      <c r="C15" s="320" t="s">
        <v>757</v>
      </c>
      <c r="D15" s="1"/>
      <c r="E15" s="1"/>
    </row>
    <row r="16" spans="1:5" ht="29">
      <c r="A16" s="321" t="s">
        <v>758</v>
      </c>
      <c r="B16" s="321" t="s">
        <v>759</v>
      </c>
      <c r="C16" s="321" t="s">
        <v>759</v>
      </c>
      <c r="D16" s="325" t="s">
        <v>760</v>
      </c>
      <c r="E16" s="324">
        <v>4350000</v>
      </c>
    </row>
    <row r="17" spans="1:7">
      <c r="A17" s="321"/>
      <c r="B17" s="321"/>
      <c r="C17" s="321"/>
      <c r="D17" s="325"/>
      <c r="E17" s="324"/>
    </row>
    <row r="18" spans="1:7">
      <c r="A18" s="320" t="s">
        <v>734</v>
      </c>
      <c r="B18" s="320"/>
      <c r="C18" s="320" t="s">
        <v>735</v>
      </c>
      <c r="D18" s="1"/>
      <c r="E18" s="1"/>
    </row>
    <row r="19" spans="1:7">
      <c r="A19" s="321" t="s">
        <v>736</v>
      </c>
      <c r="B19" s="321" t="s">
        <v>737</v>
      </c>
      <c r="C19" s="321" t="s">
        <v>737</v>
      </c>
      <c r="D19" t="s">
        <v>738</v>
      </c>
      <c r="E19" s="324">
        <v>100000</v>
      </c>
    </row>
    <row r="20" spans="1:7">
      <c r="A20" s="320" t="s">
        <v>739</v>
      </c>
      <c r="B20" s="320"/>
      <c r="C20" s="320" t="s">
        <v>740</v>
      </c>
      <c r="D20" s="1"/>
      <c r="E20" s="1"/>
    </row>
    <row r="21" spans="1:7">
      <c r="A21" s="321" t="s">
        <v>736</v>
      </c>
      <c r="B21" s="321" t="s">
        <v>737</v>
      </c>
      <c r="C21" s="321" t="s">
        <v>737</v>
      </c>
      <c r="D21" t="s">
        <v>738</v>
      </c>
      <c r="E21" s="324">
        <v>100000</v>
      </c>
    </row>
    <row r="22" spans="1:7">
      <c r="A22" s="320" t="s">
        <v>741</v>
      </c>
      <c r="B22" s="320"/>
      <c r="C22" s="320" t="s">
        <v>742</v>
      </c>
      <c r="D22" s="1"/>
      <c r="E22" s="1"/>
    </row>
    <row r="23" spans="1:7">
      <c r="A23" s="321" t="s">
        <v>736</v>
      </c>
      <c r="B23" s="321" t="s">
        <v>737</v>
      </c>
      <c r="C23" s="321" t="s">
        <v>737</v>
      </c>
      <c r="D23" t="s">
        <v>738</v>
      </c>
      <c r="E23" s="324">
        <v>100000</v>
      </c>
    </row>
    <row r="24" spans="1:7">
      <c r="A24" s="320" t="s">
        <v>743</v>
      </c>
      <c r="B24" s="320"/>
      <c r="C24" s="320" t="s">
        <v>744</v>
      </c>
      <c r="D24" s="1"/>
      <c r="E24" s="1"/>
    </row>
    <row r="25" spans="1:7">
      <c r="A25" s="321" t="s">
        <v>736</v>
      </c>
      <c r="B25" s="321" t="s">
        <v>737</v>
      </c>
      <c r="C25" s="321" t="s">
        <v>737</v>
      </c>
      <c r="D25" t="s">
        <v>738</v>
      </c>
      <c r="E25" s="324">
        <v>100000</v>
      </c>
    </row>
    <row r="26" spans="1:7">
      <c r="A26" s="323"/>
      <c r="B26" s="323"/>
      <c r="C26" s="323"/>
      <c r="D26" s="1"/>
      <c r="E26" s="324"/>
    </row>
    <row r="27" spans="1:7">
      <c r="A27" s="320" t="s">
        <v>745</v>
      </c>
      <c r="B27" s="320"/>
      <c r="C27" s="320" t="s">
        <v>746</v>
      </c>
      <c r="D27" s="1"/>
      <c r="E27" s="1"/>
    </row>
    <row r="28" spans="1:7" ht="29">
      <c r="A28" s="321" t="s">
        <v>747</v>
      </c>
      <c r="B28" s="321" t="s">
        <v>748</v>
      </c>
      <c r="C28" s="321" t="s">
        <v>748</v>
      </c>
      <c r="D28" s="325" t="s">
        <v>749</v>
      </c>
      <c r="E28" s="324">
        <v>8000</v>
      </c>
    </row>
    <row r="29" spans="1:7" ht="43.5">
      <c r="A29" s="321" t="s">
        <v>747</v>
      </c>
      <c r="B29" s="321" t="s">
        <v>748</v>
      </c>
      <c r="C29" s="321" t="s">
        <v>748</v>
      </c>
      <c r="D29" s="325" t="s">
        <v>765</v>
      </c>
      <c r="E29" s="324">
        <v>10000</v>
      </c>
      <c r="F29" s="322"/>
      <c r="G29" s="322"/>
    </row>
    <row r="30" spans="1:7">
      <c r="A30" s="323"/>
      <c r="B30" s="323"/>
      <c r="C30" s="323"/>
      <c r="D30" s="1"/>
      <c r="E30" s="324"/>
    </row>
    <row r="31" spans="1:7">
      <c r="A31" s="320" t="s">
        <v>750</v>
      </c>
      <c r="B31" s="320"/>
      <c r="C31" s="320" t="s">
        <v>751</v>
      </c>
      <c r="D31" s="1"/>
      <c r="E31" s="1"/>
    </row>
    <row r="32" spans="1:7">
      <c r="A32" s="321" t="s">
        <v>747</v>
      </c>
      <c r="B32" s="321" t="s">
        <v>748</v>
      </c>
      <c r="C32" s="321" t="s">
        <v>748</v>
      </c>
      <c r="D32" s="325" t="s">
        <v>752</v>
      </c>
      <c r="E32" s="324">
        <v>35000</v>
      </c>
    </row>
    <row r="33" spans="1:5">
      <c r="A33" s="323"/>
      <c r="B33" s="323"/>
      <c r="C33" s="323"/>
      <c r="D33" s="1"/>
      <c r="E33" s="324"/>
    </row>
    <row r="34" spans="1:5">
      <c r="A34" s="320" t="s">
        <v>753</v>
      </c>
      <c r="B34" s="320"/>
      <c r="C34" s="320" t="s">
        <v>754</v>
      </c>
      <c r="D34" s="1"/>
      <c r="E34" s="1"/>
    </row>
    <row r="35" spans="1:5" ht="29">
      <c r="A35" s="321" t="s">
        <v>747</v>
      </c>
      <c r="B35" s="321" t="s">
        <v>748</v>
      </c>
      <c r="C35" s="321" t="s">
        <v>748</v>
      </c>
      <c r="D35" s="325" t="s">
        <v>755</v>
      </c>
      <c r="E35" s="324">
        <v>19400</v>
      </c>
    </row>
    <row r="36" spans="1:5">
      <c r="A36" s="323"/>
      <c r="B36" s="323"/>
      <c r="C36" s="323"/>
      <c r="D36" s="1"/>
      <c r="E36" s="324"/>
    </row>
    <row r="37" spans="1:5">
      <c r="A37" s="320" t="s">
        <v>761</v>
      </c>
      <c r="B37" s="320"/>
      <c r="C37" s="320" t="s">
        <v>762</v>
      </c>
      <c r="D37" s="1"/>
      <c r="E37" s="1"/>
    </row>
    <row r="38" spans="1:5" ht="29">
      <c r="A38" s="321" t="s">
        <v>747</v>
      </c>
      <c r="B38" s="321" t="s">
        <v>748</v>
      </c>
      <c r="C38" s="321" t="s">
        <v>748</v>
      </c>
      <c r="D38" s="325" t="s">
        <v>763</v>
      </c>
      <c r="E38" s="324">
        <v>13700</v>
      </c>
    </row>
    <row r="39" spans="1:5" ht="15" thickBot="1">
      <c r="A39" s="323"/>
      <c r="B39" s="323"/>
      <c r="C39" s="323"/>
      <c r="D39" s="1"/>
      <c r="E39" s="324"/>
    </row>
    <row r="40" spans="1:5" ht="15" thickBot="1">
      <c r="D40" s="326" t="s">
        <v>764</v>
      </c>
      <c r="E40" s="327">
        <f>SUM(E8:E38)</f>
        <v>12425431.439999999</v>
      </c>
    </row>
  </sheetData>
  <mergeCells count="3">
    <mergeCell ref="A1:C1"/>
    <mergeCell ref="A2:D2"/>
    <mergeCell ref="A3:E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9BC4F-9627-4C57-8608-48E740BE2BFF}">
  <sheetPr>
    <tabColor rgb="FF00FF00"/>
  </sheetPr>
  <dimension ref="A3:G20"/>
  <sheetViews>
    <sheetView topLeftCell="A7" workbookViewId="0">
      <selection activeCell="H19" sqref="H19"/>
    </sheetView>
  </sheetViews>
  <sheetFormatPr baseColWidth="10" defaultRowHeight="14.5"/>
  <cols>
    <col min="1" max="1" width="6.81640625" customWidth="1"/>
    <col min="2" max="2" width="20.26953125" customWidth="1"/>
    <col min="3" max="3" width="16.26953125" customWidth="1"/>
    <col min="4" max="4" width="17.26953125" customWidth="1"/>
    <col min="6" max="6" width="17.54296875" customWidth="1"/>
  </cols>
  <sheetData>
    <row r="3" spans="1:7">
      <c r="A3" s="331" t="s">
        <v>0</v>
      </c>
      <c r="B3" s="331"/>
      <c r="C3" s="331"/>
      <c r="D3" s="331"/>
    </row>
    <row r="4" spans="1:7">
      <c r="A4" s="331" t="s">
        <v>1</v>
      </c>
      <c r="B4" s="331"/>
      <c r="C4" s="331"/>
      <c r="D4" s="331"/>
    </row>
    <row r="5" spans="1:7">
      <c r="A5" s="239"/>
      <c r="B5" s="239"/>
      <c r="C5" s="239"/>
      <c r="D5" s="239"/>
    </row>
    <row r="6" spans="1:7" ht="23.5">
      <c r="A6" s="359" t="s">
        <v>661</v>
      </c>
      <c r="B6" s="360"/>
      <c r="C6" s="360"/>
      <c r="D6" s="360"/>
      <c r="E6" s="360"/>
      <c r="F6" s="360"/>
      <c r="G6" s="360"/>
    </row>
    <row r="7" spans="1:7" ht="21">
      <c r="A7" s="110" t="s">
        <v>42</v>
      </c>
      <c r="B7" s="79" t="s">
        <v>32</v>
      </c>
      <c r="C7" s="79" t="s">
        <v>47</v>
      </c>
      <c r="D7" s="79" t="s">
        <v>163</v>
      </c>
      <c r="E7" s="79" t="s">
        <v>164</v>
      </c>
      <c r="F7" s="79" t="s">
        <v>48</v>
      </c>
      <c r="G7" s="79" t="s">
        <v>38</v>
      </c>
    </row>
    <row r="8" spans="1:7" ht="21">
      <c r="A8" s="110">
        <v>1</v>
      </c>
      <c r="B8" s="226" t="s">
        <v>662</v>
      </c>
      <c r="C8" s="160">
        <v>1090532299</v>
      </c>
      <c r="D8" s="207">
        <v>36459</v>
      </c>
      <c r="E8" s="160" t="s">
        <v>309</v>
      </c>
      <c r="F8" s="70">
        <v>30</v>
      </c>
      <c r="G8" s="16"/>
    </row>
    <row r="9" spans="1:7" ht="21">
      <c r="A9" s="110">
        <v>2</v>
      </c>
      <c r="B9" s="226" t="s">
        <v>663</v>
      </c>
      <c r="C9" s="160">
        <v>88308350</v>
      </c>
      <c r="D9" s="207">
        <v>27685</v>
      </c>
      <c r="E9" s="160" t="s">
        <v>58</v>
      </c>
      <c r="F9" s="70">
        <v>30</v>
      </c>
      <c r="G9" s="16"/>
    </row>
    <row r="10" spans="1:7" ht="21">
      <c r="A10" s="110">
        <v>3</v>
      </c>
      <c r="B10" s="226" t="s">
        <v>389</v>
      </c>
      <c r="C10" s="160">
        <v>1019138028</v>
      </c>
      <c r="D10" s="207">
        <v>35706</v>
      </c>
      <c r="E10" s="160" t="s">
        <v>58</v>
      </c>
      <c r="F10" s="70">
        <v>30</v>
      </c>
      <c r="G10" s="16"/>
    </row>
    <row r="11" spans="1:7" ht="21">
      <c r="A11" s="110">
        <v>4</v>
      </c>
      <c r="B11" s="157" t="s">
        <v>664</v>
      </c>
      <c r="C11" s="160">
        <v>88261139</v>
      </c>
      <c r="D11" s="207">
        <v>30236</v>
      </c>
      <c r="E11" s="160" t="s">
        <v>58</v>
      </c>
      <c r="F11" s="70">
        <v>30</v>
      </c>
      <c r="G11" s="16"/>
    </row>
    <row r="12" spans="1:7" ht="21">
      <c r="A12" s="110">
        <v>5</v>
      </c>
      <c r="B12" s="227" t="s">
        <v>492</v>
      </c>
      <c r="C12" s="160">
        <v>1090380027</v>
      </c>
      <c r="D12" s="207">
        <v>32054</v>
      </c>
      <c r="E12" s="160" t="s">
        <v>58</v>
      </c>
      <c r="F12" s="70">
        <v>30</v>
      </c>
      <c r="G12" s="16"/>
    </row>
    <row r="13" spans="1:7" ht="21">
      <c r="A13" s="165"/>
      <c r="B13" s="166"/>
      <c r="C13" s="167"/>
      <c r="D13" s="168"/>
      <c r="E13" s="169"/>
      <c r="F13" s="74">
        <f>SUM(F8:F12)</f>
        <v>150</v>
      </c>
    </row>
    <row r="15" spans="1:7" ht="23.5">
      <c r="A15" s="359" t="s">
        <v>665</v>
      </c>
      <c r="B15" s="360"/>
      <c r="C15" s="360"/>
      <c r="D15" s="360"/>
      <c r="E15" s="360"/>
      <c r="F15" s="360"/>
      <c r="G15" s="360"/>
    </row>
    <row r="16" spans="1:7" ht="21">
      <c r="A16" s="110" t="s">
        <v>42</v>
      </c>
      <c r="B16" s="79" t="s">
        <v>32</v>
      </c>
      <c r="C16" s="79" t="s">
        <v>47</v>
      </c>
      <c r="D16" s="79" t="s">
        <v>163</v>
      </c>
      <c r="E16" s="79" t="s">
        <v>164</v>
      </c>
      <c r="F16" s="79" t="s">
        <v>48</v>
      </c>
      <c r="G16" s="79" t="s">
        <v>174</v>
      </c>
    </row>
    <row r="17" spans="1:7" ht="21">
      <c r="A17" s="110">
        <v>1</v>
      </c>
      <c r="B17" s="170" t="s">
        <v>666</v>
      </c>
      <c r="C17" s="160">
        <v>1090522477</v>
      </c>
      <c r="D17" s="207">
        <v>36114</v>
      </c>
      <c r="E17" s="160" t="s">
        <v>58</v>
      </c>
      <c r="F17" s="171">
        <v>30000</v>
      </c>
      <c r="G17" s="16"/>
    </row>
    <row r="18" spans="1:7" ht="21">
      <c r="A18" s="110">
        <v>2</v>
      </c>
      <c r="B18" s="157" t="s">
        <v>667</v>
      </c>
      <c r="C18" s="160">
        <v>88228443</v>
      </c>
      <c r="D18" s="207">
        <v>28430</v>
      </c>
      <c r="E18" s="160" t="s">
        <v>58</v>
      </c>
      <c r="F18" s="171">
        <v>30000</v>
      </c>
      <c r="G18" s="16"/>
    </row>
    <row r="19" spans="1:7" ht="21">
      <c r="A19" s="110">
        <v>3</v>
      </c>
      <c r="B19" s="68" t="s">
        <v>668</v>
      </c>
      <c r="C19" s="160">
        <v>1004808601</v>
      </c>
      <c r="D19" s="207">
        <v>37210</v>
      </c>
      <c r="E19" s="160" t="s">
        <v>58</v>
      </c>
      <c r="F19" s="171">
        <v>30000</v>
      </c>
      <c r="G19" s="16"/>
    </row>
    <row r="20" spans="1:7" ht="18.5">
      <c r="F20" s="172">
        <f>SUM(F17:F19)</f>
        <v>90000</v>
      </c>
    </row>
  </sheetData>
  <mergeCells count="4">
    <mergeCell ref="A6:G6"/>
    <mergeCell ref="A15:G15"/>
    <mergeCell ref="A3:D3"/>
    <mergeCell ref="A4:D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960CC-9939-4518-8883-A72D8F35CDDE}">
  <sheetPr>
    <tabColor rgb="FFFF0000"/>
  </sheetPr>
  <dimension ref="A3:G13"/>
  <sheetViews>
    <sheetView workbookViewId="0"/>
  </sheetViews>
  <sheetFormatPr baseColWidth="10" defaultRowHeight="14.5"/>
  <cols>
    <col min="1" max="1" width="18.7265625" customWidth="1"/>
    <col min="2" max="2" width="19" customWidth="1"/>
    <col min="3" max="3" width="15.1796875" customWidth="1"/>
    <col min="6" max="6" width="20.26953125" customWidth="1"/>
    <col min="7" max="7" width="19.7265625" customWidth="1"/>
  </cols>
  <sheetData>
    <row r="3" spans="1:7">
      <c r="A3" s="331" t="s">
        <v>0</v>
      </c>
      <c r="B3" s="331"/>
      <c r="C3" s="331"/>
      <c r="D3" s="331"/>
    </row>
    <row r="4" spans="1:7">
      <c r="A4" s="331" t="s">
        <v>1</v>
      </c>
      <c r="B4" s="331"/>
      <c r="C4" s="331"/>
      <c r="D4" s="331"/>
    </row>
    <row r="6" spans="1:7" ht="24" thickBot="1">
      <c r="A6" s="361" t="s">
        <v>669</v>
      </c>
      <c r="B6" s="361"/>
      <c r="C6" s="361"/>
      <c r="D6" s="361"/>
      <c r="E6" s="361"/>
      <c r="F6" s="361"/>
      <c r="G6" s="361"/>
    </row>
    <row r="7" spans="1:7" ht="16" thickBot="1">
      <c r="A7" s="261" t="s">
        <v>32</v>
      </c>
      <c r="B7" s="262" t="s">
        <v>33</v>
      </c>
      <c r="C7" s="262" t="s">
        <v>34</v>
      </c>
      <c r="D7" s="262" t="s">
        <v>9</v>
      </c>
      <c r="E7" s="262" t="s">
        <v>35</v>
      </c>
      <c r="F7" s="262" t="s">
        <v>36</v>
      </c>
      <c r="G7" s="262" t="s">
        <v>37</v>
      </c>
    </row>
    <row r="8" spans="1:7" ht="21.75" customHeight="1">
      <c r="A8" s="68" t="s">
        <v>670</v>
      </c>
      <c r="B8" s="68" t="s">
        <v>671</v>
      </c>
      <c r="C8" s="263">
        <v>1004913724</v>
      </c>
      <c r="D8" s="264">
        <v>36513</v>
      </c>
      <c r="E8" s="69" t="s">
        <v>39</v>
      </c>
      <c r="F8" s="265" t="s">
        <v>672</v>
      </c>
      <c r="G8" s="70">
        <v>30</v>
      </c>
    </row>
    <row r="9" spans="1:7" ht="20.25" customHeight="1">
      <c r="A9" s="68" t="s">
        <v>673</v>
      </c>
      <c r="B9" s="68" t="s">
        <v>674</v>
      </c>
      <c r="C9" s="263">
        <v>1090479328</v>
      </c>
      <c r="D9" s="264">
        <v>37610</v>
      </c>
      <c r="E9" s="69" t="s">
        <v>54</v>
      </c>
      <c r="F9" s="265" t="s">
        <v>675</v>
      </c>
      <c r="G9" s="70">
        <v>30</v>
      </c>
    </row>
    <row r="10" spans="1:7" ht="18.75" customHeight="1">
      <c r="A10" s="16" t="s">
        <v>676</v>
      </c>
      <c r="B10" s="16" t="s">
        <v>677</v>
      </c>
      <c r="C10" s="72">
        <v>1094274425</v>
      </c>
      <c r="D10" s="264">
        <v>34691</v>
      </c>
      <c r="E10" s="72" t="s">
        <v>54</v>
      </c>
      <c r="F10" s="16" t="s">
        <v>675</v>
      </c>
      <c r="G10" s="70">
        <v>30</v>
      </c>
    </row>
    <row r="11" spans="1:7" ht="19.5" customHeight="1">
      <c r="A11" s="68" t="s">
        <v>678</v>
      </c>
      <c r="B11" s="68" t="s">
        <v>679</v>
      </c>
      <c r="C11" s="72">
        <v>88258712</v>
      </c>
      <c r="D11" s="264">
        <v>28483</v>
      </c>
      <c r="E11" s="69" t="s">
        <v>54</v>
      </c>
      <c r="F11" s="265" t="s">
        <v>672</v>
      </c>
      <c r="G11" s="70">
        <v>30</v>
      </c>
    </row>
    <row r="12" spans="1:7" ht="21" customHeight="1" thickBot="1">
      <c r="A12" s="269" t="s">
        <v>680</v>
      </c>
      <c r="B12" s="269" t="s">
        <v>681</v>
      </c>
      <c r="C12" s="270">
        <v>1093588579</v>
      </c>
      <c r="D12" s="271">
        <v>37966</v>
      </c>
      <c r="E12" s="272" t="s">
        <v>39</v>
      </c>
      <c r="F12" s="266" t="s">
        <v>672</v>
      </c>
      <c r="G12" s="267">
        <v>30</v>
      </c>
    </row>
    <row r="13" spans="1:7" ht="27" customHeight="1" thickBot="1">
      <c r="A13" s="362" t="s">
        <v>26</v>
      </c>
      <c r="B13" s="363"/>
      <c r="C13" s="363"/>
      <c r="D13" s="363"/>
      <c r="E13" s="363"/>
      <c r="F13" s="363"/>
      <c r="G13" s="268">
        <f>G8+G9+G10+G11+G12</f>
        <v>150</v>
      </c>
    </row>
  </sheetData>
  <mergeCells count="4">
    <mergeCell ref="A6:G6"/>
    <mergeCell ref="A3:D3"/>
    <mergeCell ref="A4:D4"/>
    <mergeCell ref="A13:F13"/>
  </mergeCell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FB689-0AA8-4B59-BB89-FF23917A053F}">
  <sheetPr>
    <tabColor rgb="FF00FFFF"/>
  </sheetPr>
  <dimension ref="A1:I36"/>
  <sheetViews>
    <sheetView topLeftCell="A7" workbookViewId="0">
      <selection activeCell="K9" sqref="K9"/>
    </sheetView>
  </sheetViews>
  <sheetFormatPr baseColWidth="10" defaultRowHeight="14.5"/>
  <sheetData>
    <row r="1" spans="1:9">
      <c r="A1" s="273" t="s">
        <v>0</v>
      </c>
      <c r="B1" s="273"/>
      <c r="C1" s="273"/>
      <c r="D1" s="273"/>
    </row>
    <row r="2" spans="1:9">
      <c r="A2" s="331" t="s">
        <v>1</v>
      </c>
      <c r="B2" s="331"/>
      <c r="C2" s="331"/>
      <c r="D2" s="331"/>
    </row>
    <row r="4" spans="1:9" ht="15" thickBot="1"/>
    <row r="5" spans="1:9">
      <c r="A5" s="274"/>
      <c r="B5" s="275"/>
      <c r="C5" s="275"/>
      <c r="D5" s="275"/>
      <c r="E5" s="275"/>
      <c r="F5" s="275"/>
      <c r="G5" s="275"/>
      <c r="H5" s="275"/>
      <c r="I5" s="276"/>
    </row>
    <row r="6" spans="1:9">
      <c r="A6" s="37"/>
      <c r="B6" s="38"/>
      <c r="C6" s="38"/>
      <c r="D6" s="38"/>
      <c r="E6" s="38"/>
      <c r="F6" s="38"/>
      <c r="G6" s="38"/>
      <c r="H6" s="38"/>
      <c r="I6" s="277"/>
    </row>
    <row r="7" spans="1:9">
      <c r="A7" s="37"/>
      <c r="B7" s="38"/>
      <c r="C7" s="38"/>
      <c r="D7" s="38"/>
      <c r="E7" s="38"/>
      <c r="F7" s="38"/>
      <c r="G7" s="38"/>
      <c r="H7" s="38"/>
      <c r="I7" s="277"/>
    </row>
    <row r="8" spans="1:9">
      <c r="A8" s="37"/>
      <c r="B8" s="38"/>
      <c r="C8" s="38"/>
      <c r="D8" s="38"/>
      <c r="E8" s="38"/>
      <c r="F8" s="38"/>
      <c r="G8" s="38"/>
      <c r="H8" s="38"/>
      <c r="I8" s="277"/>
    </row>
    <row r="9" spans="1:9">
      <c r="A9" s="37"/>
      <c r="B9" s="38"/>
      <c r="C9" s="38"/>
      <c r="D9" s="38"/>
      <c r="E9" s="38"/>
      <c r="F9" s="38"/>
      <c r="G9" s="38"/>
      <c r="H9" s="38"/>
      <c r="I9" s="277"/>
    </row>
    <row r="10" spans="1:9">
      <c r="A10" s="37"/>
      <c r="B10" s="38"/>
      <c r="C10" s="38"/>
      <c r="D10" s="38"/>
      <c r="E10" s="38"/>
      <c r="F10" s="38"/>
      <c r="G10" s="38"/>
      <c r="H10" s="38"/>
      <c r="I10" s="277"/>
    </row>
    <row r="11" spans="1:9">
      <c r="A11" s="37"/>
      <c r="B11" s="38"/>
      <c r="C11" s="38"/>
      <c r="D11" s="38"/>
      <c r="E11" s="38"/>
      <c r="F11" s="38"/>
      <c r="G11" s="38"/>
      <c r="H11" s="38"/>
      <c r="I11" s="277"/>
    </row>
    <row r="12" spans="1:9">
      <c r="A12" s="37"/>
      <c r="B12" s="38"/>
      <c r="C12" s="38"/>
      <c r="D12" s="38"/>
      <c r="E12" s="38"/>
      <c r="F12" s="38"/>
      <c r="G12" s="38"/>
      <c r="H12" s="38"/>
      <c r="I12" s="277"/>
    </row>
    <row r="13" spans="1:9">
      <c r="A13" s="37"/>
      <c r="B13" s="38"/>
      <c r="C13" s="38"/>
      <c r="D13" s="38"/>
      <c r="E13" s="38"/>
      <c r="F13" s="38"/>
      <c r="G13" s="38"/>
      <c r="H13" s="38"/>
      <c r="I13" s="277"/>
    </row>
    <row r="14" spans="1:9">
      <c r="A14" s="37"/>
      <c r="B14" s="38"/>
      <c r="C14" s="38"/>
      <c r="D14" s="38"/>
      <c r="E14" s="38"/>
      <c r="F14" s="38"/>
      <c r="G14" s="38"/>
      <c r="H14" s="38"/>
      <c r="I14" s="277"/>
    </row>
    <row r="15" spans="1:9">
      <c r="A15" s="37"/>
      <c r="B15" s="38"/>
      <c r="C15" s="38"/>
      <c r="D15" s="38"/>
      <c r="E15" s="38"/>
      <c r="F15" s="38"/>
      <c r="G15" s="38"/>
      <c r="H15" s="38"/>
      <c r="I15" s="277"/>
    </row>
    <row r="16" spans="1:9">
      <c r="A16" s="37"/>
      <c r="B16" s="38"/>
      <c r="C16" s="38"/>
      <c r="D16" s="38"/>
      <c r="E16" s="38"/>
      <c r="F16" s="38"/>
      <c r="G16" s="38"/>
      <c r="H16" s="38"/>
      <c r="I16" s="277"/>
    </row>
    <row r="17" spans="1:9">
      <c r="A17" s="37"/>
      <c r="B17" s="38"/>
      <c r="C17" s="38"/>
      <c r="D17" s="38"/>
      <c r="E17" s="38"/>
      <c r="F17" s="38"/>
      <c r="G17" s="38"/>
      <c r="H17" s="38"/>
      <c r="I17" s="277"/>
    </row>
    <row r="18" spans="1:9">
      <c r="A18" s="37"/>
      <c r="B18" s="38"/>
      <c r="C18" s="38"/>
      <c r="D18" s="38"/>
      <c r="E18" s="38"/>
      <c r="F18" s="38"/>
      <c r="G18" s="38"/>
      <c r="H18" s="38"/>
      <c r="I18" s="277"/>
    </row>
    <row r="19" spans="1:9">
      <c r="A19" s="37"/>
      <c r="B19" s="38"/>
      <c r="C19" s="38"/>
      <c r="D19" s="38"/>
      <c r="E19" s="38"/>
      <c r="F19" s="38"/>
      <c r="G19" s="38"/>
      <c r="H19" s="38"/>
      <c r="I19" s="277"/>
    </row>
    <row r="20" spans="1:9">
      <c r="A20" s="37"/>
      <c r="B20" s="38"/>
      <c r="C20" s="38"/>
      <c r="D20" s="38"/>
      <c r="E20" s="38"/>
      <c r="F20" s="38"/>
      <c r="G20" s="38"/>
      <c r="H20" s="38"/>
      <c r="I20" s="277"/>
    </row>
    <row r="21" spans="1:9">
      <c r="A21" s="37"/>
      <c r="B21" s="38"/>
      <c r="C21" s="38"/>
      <c r="D21" s="38"/>
      <c r="E21" s="38"/>
      <c r="F21" s="38"/>
      <c r="G21" s="38"/>
      <c r="H21" s="38"/>
      <c r="I21" s="277"/>
    </row>
    <row r="22" spans="1:9">
      <c r="A22" s="37"/>
      <c r="B22" s="38"/>
      <c r="C22" s="38"/>
      <c r="D22" s="38"/>
      <c r="E22" s="38"/>
      <c r="F22" s="38"/>
      <c r="G22" s="38"/>
      <c r="H22" s="38"/>
      <c r="I22" s="277"/>
    </row>
    <row r="23" spans="1:9">
      <c r="A23" s="37"/>
      <c r="B23" s="38"/>
      <c r="C23" s="38"/>
      <c r="D23" s="38"/>
      <c r="E23" s="38"/>
      <c r="F23" s="38"/>
      <c r="G23" s="38"/>
      <c r="H23" s="38"/>
      <c r="I23" s="277"/>
    </row>
    <row r="24" spans="1:9">
      <c r="A24" s="37"/>
      <c r="B24" s="38"/>
      <c r="C24" s="38"/>
      <c r="D24" s="38"/>
      <c r="E24" s="38"/>
      <c r="F24" s="38"/>
      <c r="G24" s="38"/>
      <c r="H24" s="38"/>
      <c r="I24" s="277"/>
    </row>
    <row r="25" spans="1:9">
      <c r="A25" s="37"/>
      <c r="B25" s="38"/>
      <c r="C25" s="38"/>
      <c r="D25" s="38"/>
      <c r="E25" s="38"/>
      <c r="F25" s="38"/>
      <c r="G25" s="38"/>
      <c r="H25" s="38"/>
      <c r="I25" s="277"/>
    </row>
    <row r="26" spans="1:9">
      <c r="A26" s="37"/>
      <c r="B26" s="38"/>
      <c r="C26" s="38"/>
      <c r="D26" s="38"/>
      <c r="E26" s="38"/>
      <c r="F26" s="38"/>
      <c r="G26" s="38"/>
      <c r="H26" s="38"/>
      <c r="I26" s="277"/>
    </row>
    <row r="27" spans="1:9">
      <c r="A27" s="37"/>
      <c r="B27" s="38"/>
      <c r="C27" s="38"/>
      <c r="D27" s="38"/>
      <c r="E27" s="38"/>
      <c r="F27" s="38"/>
      <c r="G27" s="38"/>
      <c r="H27" s="38"/>
      <c r="I27" s="277"/>
    </row>
    <row r="28" spans="1:9">
      <c r="A28" s="37"/>
      <c r="B28" s="38"/>
      <c r="C28" s="38"/>
      <c r="D28" s="38"/>
      <c r="E28" s="38"/>
      <c r="F28" s="38"/>
      <c r="G28" s="38"/>
      <c r="H28" s="38"/>
      <c r="I28" s="277"/>
    </row>
    <row r="29" spans="1:9">
      <c r="A29" s="37"/>
      <c r="B29" s="38"/>
      <c r="C29" s="38"/>
      <c r="D29" s="38"/>
      <c r="E29" s="38"/>
      <c r="F29" s="38"/>
      <c r="G29" s="38"/>
      <c r="H29" s="38"/>
      <c r="I29" s="277"/>
    </row>
    <row r="30" spans="1:9">
      <c r="A30" s="37"/>
      <c r="B30" s="38"/>
      <c r="C30" s="38"/>
      <c r="D30" s="38"/>
      <c r="E30" s="38"/>
      <c r="F30" s="38"/>
      <c r="G30" s="38"/>
      <c r="H30" s="38"/>
      <c r="I30" s="277"/>
    </row>
    <row r="31" spans="1:9">
      <c r="A31" s="37"/>
      <c r="B31" s="38"/>
      <c r="C31" s="38"/>
      <c r="D31" s="38"/>
      <c r="E31" s="38"/>
      <c r="F31" s="38"/>
      <c r="G31" s="38"/>
      <c r="H31" s="38"/>
      <c r="I31" s="277"/>
    </row>
    <row r="32" spans="1:9">
      <c r="A32" s="37"/>
      <c r="B32" s="38"/>
      <c r="C32" s="38"/>
      <c r="D32" s="38"/>
      <c r="E32" s="38"/>
      <c r="F32" s="38"/>
      <c r="G32" s="38"/>
      <c r="H32" s="38"/>
      <c r="I32" s="277"/>
    </row>
    <row r="33" spans="1:9">
      <c r="A33" s="37"/>
      <c r="B33" s="38"/>
      <c r="C33" s="38"/>
      <c r="D33" s="38"/>
      <c r="E33" s="38"/>
      <c r="F33" s="38"/>
      <c r="G33" s="38"/>
      <c r="H33" s="38"/>
      <c r="I33" s="277"/>
    </row>
    <row r="34" spans="1:9">
      <c r="A34" s="37"/>
      <c r="B34" s="38"/>
      <c r="C34" s="38"/>
      <c r="D34" s="38"/>
      <c r="E34" s="38"/>
      <c r="F34" s="38"/>
      <c r="G34" s="38"/>
      <c r="H34" s="38"/>
      <c r="I34" s="277"/>
    </row>
    <row r="35" spans="1:9">
      <c r="A35" s="37"/>
      <c r="B35" s="38"/>
      <c r="C35" s="38"/>
      <c r="D35" s="38"/>
      <c r="E35" s="38"/>
      <c r="F35" s="38"/>
      <c r="G35" s="38"/>
      <c r="H35" s="38"/>
      <c r="I35" s="277"/>
    </row>
    <row r="36" spans="1:9" ht="15" thickBot="1">
      <c r="A36" s="252"/>
      <c r="B36" s="253"/>
      <c r="C36" s="253"/>
      <c r="D36" s="253"/>
      <c r="E36" s="253"/>
      <c r="F36" s="253"/>
      <c r="G36" s="253"/>
      <c r="H36" s="253"/>
      <c r="I36" s="278"/>
    </row>
  </sheetData>
  <mergeCells count="1">
    <mergeCell ref="A2:D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</sheetPr>
  <dimension ref="A1:G28"/>
  <sheetViews>
    <sheetView workbookViewId="0">
      <selection sqref="A1:XFD2"/>
    </sheetView>
  </sheetViews>
  <sheetFormatPr baseColWidth="10" defaultRowHeight="14.5"/>
  <cols>
    <col min="2" max="2" width="27.453125" customWidth="1"/>
    <col min="3" max="3" width="19.7265625" customWidth="1"/>
    <col min="4" max="4" width="17.54296875" customWidth="1"/>
    <col min="6" max="6" width="19" customWidth="1"/>
    <col min="7" max="7" width="19.26953125" customWidth="1"/>
  </cols>
  <sheetData>
    <row r="1" spans="1:7">
      <c r="A1" s="331" t="s">
        <v>0</v>
      </c>
      <c r="B1" s="331"/>
      <c r="C1" s="331"/>
      <c r="D1" s="331"/>
    </row>
    <row r="2" spans="1:7">
      <c r="A2" s="331" t="s">
        <v>1</v>
      </c>
      <c r="B2" s="331"/>
      <c r="C2" s="331"/>
      <c r="D2" s="331"/>
    </row>
    <row r="4" spans="1:7" ht="23.5">
      <c r="A4" s="359" t="s">
        <v>475</v>
      </c>
      <c r="B4" s="360"/>
      <c r="C4" s="360"/>
      <c r="D4" s="360"/>
      <c r="E4" s="360"/>
      <c r="F4" s="360"/>
      <c r="G4" s="360"/>
    </row>
    <row r="5" spans="1:7" ht="21">
      <c r="A5" s="110" t="s">
        <v>42</v>
      </c>
      <c r="B5" s="79" t="s">
        <v>32</v>
      </c>
      <c r="C5" s="79" t="s">
        <v>47</v>
      </c>
      <c r="D5" s="79" t="s">
        <v>163</v>
      </c>
      <c r="E5" s="79" t="s">
        <v>164</v>
      </c>
      <c r="F5" s="79" t="s">
        <v>48</v>
      </c>
      <c r="G5" s="79" t="s">
        <v>38</v>
      </c>
    </row>
    <row r="6" spans="1:7" ht="21">
      <c r="A6" s="110">
        <v>1</v>
      </c>
      <c r="B6" s="226" t="s">
        <v>476</v>
      </c>
      <c r="C6" s="160">
        <v>1090466601</v>
      </c>
      <c r="D6" s="207">
        <v>34209</v>
      </c>
      <c r="E6" s="160" t="s">
        <v>309</v>
      </c>
      <c r="F6" s="70">
        <v>30</v>
      </c>
      <c r="G6" s="16"/>
    </row>
    <row r="7" spans="1:7" ht="21">
      <c r="A7" s="110">
        <v>2</v>
      </c>
      <c r="B7" s="226" t="s">
        <v>477</v>
      </c>
      <c r="C7" s="160">
        <v>1193229647</v>
      </c>
      <c r="D7" s="207">
        <v>37471</v>
      </c>
      <c r="E7" s="160" t="s">
        <v>309</v>
      </c>
      <c r="F7" s="70">
        <v>30</v>
      </c>
      <c r="G7" s="16"/>
    </row>
    <row r="8" spans="1:7" ht="21">
      <c r="A8" s="110">
        <v>3</v>
      </c>
      <c r="B8" s="226" t="s">
        <v>478</v>
      </c>
      <c r="C8" s="160">
        <v>26067529</v>
      </c>
      <c r="D8" s="207">
        <v>34190</v>
      </c>
      <c r="E8" s="160" t="s">
        <v>309</v>
      </c>
      <c r="F8" s="70">
        <v>30</v>
      </c>
      <c r="G8" s="16"/>
    </row>
    <row r="9" spans="1:7" ht="21">
      <c r="A9" s="110">
        <v>4</v>
      </c>
      <c r="B9" s="157" t="s">
        <v>479</v>
      </c>
      <c r="C9" s="160">
        <v>1093753199</v>
      </c>
      <c r="D9" s="207">
        <v>32365</v>
      </c>
      <c r="E9" s="160" t="s">
        <v>58</v>
      </c>
      <c r="F9" s="70">
        <v>30</v>
      </c>
      <c r="G9" s="16"/>
    </row>
    <row r="10" spans="1:7" ht="21">
      <c r="A10" s="110">
        <v>5</v>
      </c>
      <c r="B10" s="227" t="s">
        <v>480</v>
      </c>
      <c r="C10" s="160">
        <v>13509525</v>
      </c>
      <c r="D10" s="207">
        <v>26155</v>
      </c>
      <c r="E10" s="160" t="s">
        <v>58</v>
      </c>
      <c r="F10" s="70">
        <v>30</v>
      </c>
      <c r="G10" s="16"/>
    </row>
    <row r="11" spans="1:7" ht="21">
      <c r="A11" s="117">
        <v>6</v>
      </c>
      <c r="B11" s="227" t="s">
        <v>481</v>
      </c>
      <c r="C11" s="160">
        <v>1090493920</v>
      </c>
      <c r="D11" s="207">
        <v>33102</v>
      </c>
      <c r="E11" s="164" t="s">
        <v>58</v>
      </c>
      <c r="F11" s="70">
        <v>30</v>
      </c>
      <c r="G11" s="16"/>
    </row>
    <row r="12" spans="1:7" ht="21">
      <c r="A12" s="117">
        <v>7</v>
      </c>
      <c r="B12" s="227" t="s">
        <v>482</v>
      </c>
      <c r="C12" s="160">
        <v>96187161</v>
      </c>
      <c r="D12" s="207">
        <v>25068</v>
      </c>
      <c r="E12" s="164" t="s">
        <v>58</v>
      </c>
      <c r="F12" s="70">
        <v>30</v>
      </c>
      <c r="G12" s="16"/>
    </row>
    <row r="13" spans="1:7" ht="21">
      <c r="A13" s="110">
        <v>8</v>
      </c>
      <c r="B13" s="157" t="s">
        <v>483</v>
      </c>
      <c r="C13" s="160">
        <v>1090423386</v>
      </c>
      <c r="D13" s="207">
        <v>33111</v>
      </c>
      <c r="E13" s="160" t="s">
        <v>58</v>
      </c>
      <c r="F13" s="70">
        <v>30</v>
      </c>
      <c r="G13" s="16"/>
    </row>
    <row r="14" spans="1:7" ht="21">
      <c r="A14" s="165"/>
      <c r="B14" s="166"/>
      <c r="C14" s="167"/>
      <c r="D14" s="168"/>
      <c r="E14" s="169"/>
      <c r="F14" s="74">
        <f>SUM(F6:F13)</f>
        <v>240</v>
      </c>
    </row>
    <row r="15" spans="1:7" ht="18.5">
      <c r="B15" s="166"/>
      <c r="C15" s="166"/>
      <c r="D15" s="166"/>
      <c r="E15" s="166"/>
    </row>
    <row r="17" spans="1:7" ht="23.5">
      <c r="A17" s="359" t="s">
        <v>484</v>
      </c>
      <c r="B17" s="360"/>
      <c r="C17" s="360"/>
      <c r="D17" s="360"/>
      <c r="E17" s="360"/>
      <c r="F17" s="360"/>
      <c r="G17" s="360"/>
    </row>
    <row r="18" spans="1:7" ht="21">
      <c r="A18" s="110" t="s">
        <v>42</v>
      </c>
      <c r="B18" s="79" t="s">
        <v>32</v>
      </c>
      <c r="C18" s="79" t="s">
        <v>47</v>
      </c>
      <c r="D18" s="79" t="s">
        <v>163</v>
      </c>
      <c r="E18" s="79" t="s">
        <v>164</v>
      </c>
      <c r="F18" s="79" t="s">
        <v>48</v>
      </c>
      <c r="G18" s="79" t="s">
        <v>174</v>
      </c>
    </row>
    <row r="19" spans="1:7" ht="21">
      <c r="A19" s="110">
        <v>1</v>
      </c>
      <c r="B19" s="170" t="s">
        <v>485</v>
      </c>
      <c r="C19" s="160">
        <v>1090497854</v>
      </c>
      <c r="D19" s="207">
        <v>34967</v>
      </c>
      <c r="E19" s="160" t="s">
        <v>309</v>
      </c>
      <c r="F19" s="171">
        <v>30000</v>
      </c>
      <c r="G19" s="16"/>
    </row>
    <row r="20" spans="1:7" ht="21">
      <c r="A20" s="110">
        <v>2</v>
      </c>
      <c r="B20" s="157" t="s">
        <v>486</v>
      </c>
      <c r="C20" s="160">
        <v>88246004</v>
      </c>
      <c r="D20" s="207">
        <v>29478</v>
      </c>
      <c r="E20" s="160" t="s">
        <v>58</v>
      </c>
      <c r="F20" s="171">
        <v>30000</v>
      </c>
      <c r="G20" s="16"/>
    </row>
    <row r="21" spans="1:7" ht="21">
      <c r="A21" s="110">
        <v>3</v>
      </c>
      <c r="B21" s="68" t="s">
        <v>487</v>
      </c>
      <c r="C21" s="160">
        <v>1090440065</v>
      </c>
      <c r="D21" s="207">
        <v>33501</v>
      </c>
      <c r="E21" s="160" t="s">
        <v>58</v>
      </c>
      <c r="F21" s="171">
        <v>30000</v>
      </c>
      <c r="G21" s="16"/>
    </row>
    <row r="22" spans="1:7" ht="21">
      <c r="A22" s="110">
        <v>4</v>
      </c>
      <c r="B22" s="68" t="s">
        <v>488</v>
      </c>
      <c r="C22" s="160">
        <v>1004842965</v>
      </c>
      <c r="D22" s="207">
        <v>37150</v>
      </c>
      <c r="E22" s="160" t="s">
        <v>58</v>
      </c>
      <c r="F22" s="171">
        <v>30000</v>
      </c>
      <c r="G22" s="16"/>
    </row>
    <row r="23" spans="1:7" ht="21">
      <c r="A23" s="110">
        <v>5</v>
      </c>
      <c r="B23" s="157" t="s">
        <v>489</v>
      </c>
      <c r="C23" s="160">
        <v>1093761642</v>
      </c>
      <c r="D23" s="207">
        <v>33510</v>
      </c>
      <c r="E23" s="160" t="s">
        <v>58</v>
      </c>
      <c r="F23" s="171">
        <v>30000</v>
      </c>
      <c r="G23" s="16"/>
    </row>
    <row r="24" spans="1:7" ht="18.5">
      <c r="F24" s="172">
        <f>SUM(F19:F23)</f>
        <v>150000</v>
      </c>
    </row>
    <row r="27" spans="1:7" ht="21.5" thickBot="1">
      <c r="B27" s="229" t="s">
        <v>26</v>
      </c>
      <c r="C27" s="229"/>
      <c r="D27" s="229"/>
      <c r="E27" s="229"/>
      <c r="F27" s="230">
        <v>390000</v>
      </c>
    </row>
    <row r="28" spans="1:7" ht="15" thickTop="1"/>
  </sheetData>
  <mergeCells count="4">
    <mergeCell ref="A4:G4"/>
    <mergeCell ref="A17:G17"/>
    <mergeCell ref="A1:D1"/>
    <mergeCell ref="A2:D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39997558519241921"/>
  </sheetPr>
  <dimension ref="A2:F4"/>
  <sheetViews>
    <sheetView workbookViewId="0">
      <selection activeCell="D18" sqref="D18"/>
    </sheetView>
  </sheetViews>
  <sheetFormatPr baseColWidth="10" defaultRowHeight="14.5"/>
  <cols>
    <col min="2" max="2" width="22.453125" customWidth="1"/>
    <col min="3" max="3" width="29.453125" customWidth="1"/>
    <col min="4" max="4" width="38.453125" customWidth="1"/>
    <col min="5" max="5" width="20.81640625" customWidth="1"/>
    <col min="6" max="6" width="18" bestFit="1" customWidth="1"/>
  </cols>
  <sheetData>
    <row r="2" spans="1:6" ht="66.75" customHeight="1"/>
    <row r="3" spans="1:6" ht="18.5">
      <c r="A3" s="173" t="s">
        <v>328</v>
      </c>
      <c r="B3" s="173" t="s">
        <v>47</v>
      </c>
      <c r="C3" s="173" t="s">
        <v>49</v>
      </c>
      <c r="D3" s="174" t="s">
        <v>329</v>
      </c>
      <c r="E3" s="175" t="s">
        <v>496</v>
      </c>
      <c r="F3" s="175" t="s">
        <v>497</v>
      </c>
    </row>
    <row r="4" spans="1:6" ht="18.5">
      <c r="A4" s="222" t="s">
        <v>309</v>
      </c>
      <c r="B4" s="222">
        <v>1093588579</v>
      </c>
      <c r="C4" s="16" t="s">
        <v>498</v>
      </c>
      <c r="D4" s="176" t="s">
        <v>499</v>
      </c>
      <c r="E4" s="178">
        <v>829600</v>
      </c>
      <c r="F4" s="235">
        <v>500000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FF"/>
  </sheetPr>
  <dimension ref="A1:G71"/>
  <sheetViews>
    <sheetView zoomScale="80" zoomScaleNormal="80" workbookViewId="0">
      <selection activeCell="C63" sqref="C63"/>
    </sheetView>
  </sheetViews>
  <sheetFormatPr baseColWidth="10" defaultRowHeight="14.5"/>
  <cols>
    <col min="1" max="1" width="12.1796875" customWidth="1"/>
    <col min="2" max="2" width="35.81640625" customWidth="1"/>
    <col min="3" max="3" width="51.26953125" customWidth="1"/>
    <col min="4" max="4" width="16" style="2" customWidth="1"/>
    <col min="5" max="5" width="14.1796875" bestFit="1" customWidth="1"/>
    <col min="6" max="6" width="6.1796875" customWidth="1"/>
    <col min="7" max="7" width="16.1796875" customWidth="1"/>
    <col min="254" max="254" width="15.7265625" customWidth="1"/>
    <col min="255" max="255" width="21.81640625" customWidth="1"/>
    <col min="256" max="256" width="46.453125" customWidth="1"/>
    <col min="257" max="257" width="17.7265625" customWidth="1"/>
    <col min="259" max="259" width="17" customWidth="1"/>
    <col min="261" max="261" width="14.1796875" bestFit="1" customWidth="1"/>
    <col min="510" max="510" width="15.7265625" customWidth="1"/>
    <col min="511" max="511" width="21.81640625" customWidth="1"/>
    <col min="512" max="512" width="46.453125" customWidth="1"/>
    <col min="513" max="513" width="17.7265625" customWidth="1"/>
    <col min="515" max="515" width="17" customWidth="1"/>
    <col min="517" max="517" width="14.1796875" bestFit="1" customWidth="1"/>
    <col min="766" max="766" width="15.7265625" customWidth="1"/>
    <col min="767" max="767" width="21.81640625" customWidth="1"/>
    <col min="768" max="768" width="46.453125" customWidth="1"/>
    <col min="769" max="769" width="17.7265625" customWidth="1"/>
    <col min="771" max="771" width="17" customWidth="1"/>
    <col min="773" max="773" width="14.1796875" bestFit="1" customWidth="1"/>
    <col min="1022" max="1022" width="15.7265625" customWidth="1"/>
    <col min="1023" max="1023" width="21.81640625" customWidth="1"/>
    <col min="1024" max="1024" width="46.453125" customWidth="1"/>
    <col min="1025" max="1025" width="17.7265625" customWidth="1"/>
    <col min="1027" max="1027" width="17" customWidth="1"/>
    <col min="1029" max="1029" width="14.1796875" bestFit="1" customWidth="1"/>
    <col min="1278" max="1278" width="15.7265625" customWidth="1"/>
    <col min="1279" max="1279" width="21.81640625" customWidth="1"/>
    <col min="1280" max="1280" width="46.453125" customWidth="1"/>
    <col min="1281" max="1281" width="17.7265625" customWidth="1"/>
    <col min="1283" max="1283" width="17" customWidth="1"/>
    <col min="1285" max="1285" width="14.1796875" bestFit="1" customWidth="1"/>
    <col min="1534" max="1534" width="15.7265625" customWidth="1"/>
    <col min="1535" max="1535" width="21.81640625" customWidth="1"/>
    <col min="1536" max="1536" width="46.453125" customWidth="1"/>
    <col min="1537" max="1537" width="17.7265625" customWidth="1"/>
    <col min="1539" max="1539" width="17" customWidth="1"/>
    <col min="1541" max="1541" width="14.1796875" bestFit="1" customWidth="1"/>
    <col min="1790" max="1790" width="15.7265625" customWidth="1"/>
    <col min="1791" max="1791" width="21.81640625" customWidth="1"/>
    <col min="1792" max="1792" width="46.453125" customWidth="1"/>
    <col min="1793" max="1793" width="17.7265625" customWidth="1"/>
    <col min="1795" max="1795" width="17" customWidth="1"/>
    <col min="1797" max="1797" width="14.1796875" bestFit="1" customWidth="1"/>
    <col min="2046" max="2046" width="15.7265625" customWidth="1"/>
    <col min="2047" max="2047" width="21.81640625" customWidth="1"/>
    <col min="2048" max="2048" width="46.453125" customWidth="1"/>
    <col min="2049" max="2049" width="17.7265625" customWidth="1"/>
    <col min="2051" max="2051" width="17" customWidth="1"/>
    <col min="2053" max="2053" width="14.1796875" bestFit="1" customWidth="1"/>
    <col min="2302" max="2302" width="15.7265625" customWidth="1"/>
    <col min="2303" max="2303" width="21.81640625" customWidth="1"/>
    <col min="2304" max="2304" width="46.453125" customWidth="1"/>
    <col min="2305" max="2305" width="17.7265625" customWidth="1"/>
    <col min="2307" max="2307" width="17" customWidth="1"/>
    <col min="2309" max="2309" width="14.1796875" bestFit="1" customWidth="1"/>
    <col min="2558" max="2558" width="15.7265625" customWidth="1"/>
    <col min="2559" max="2559" width="21.81640625" customWidth="1"/>
    <col min="2560" max="2560" width="46.453125" customWidth="1"/>
    <col min="2561" max="2561" width="17.7265625" customWidth="1"/>
    <col min="2563" max="2563" width="17" customWidth="1"/>
    <col min="2565" max="2565" width="14.1796875" bestFit="1" customWidth="1"/>
    <col min="2814" max="2814" width="15.7265625" customWidth="1"/>
    <col min="2815" max="2815" width="21.81640625" customWidth="1"/>
    <col min="2816" max="2816" width="46.453125" customWidth="1"/>
    <col min="2817" max="2817" width="17.7265625" customWidth="1"/>
    <col min="2819" max="2819" width="17" customWidth="1"/>
    <col min="2821" max="2821" width="14.1796875" bestFit="1" customWidth="1"/>
    <col min="3070" max="3070" width="15.7265625" customWidth="1"/>
    <col min="3071" max="3071" width="21.81640625" customWidth="1"/>
    <col min="3072" max="3072" width="46.453125" customWidth="1"/>
    <col min="3073" max="3073" width="17.7265625" customWidth="1"/>
    <col min="3075" max="3075" width="17" customWidth="1"/>
    <col min="3077" max="3077" width="14.1796875" bestFit="1" customWidth="1"/>
    <col min="3326" max="3326" width="15.7265625" customWidth="1"/>
    <col min="3327" max="3327" width="21.81640625" customWidth="1"/>
    <col min="3328" max="3328" width="46.453125" customWidth="1"/>
    <col min="3329" max="3329" width="17.7265625" customWidth="1"/>
    <col min="3331" max="3331" width="17" customWidth="1"/>
    <col min="3333" max="3333" width="14.1796875" bestFit="1" customWidth="1"/>
    <col min="3582" max="3582" width="15.7265625" customWidth="1"/>
    <col min="3583" max="3583" width="21.81640625" customWidth="1"/>
    <col min="3584" max="3584" width="46.453125" customWidth="1"/>
    <col min="3585" max="3585" width="17.7265625" customWidth="1"/>
    <col min="3587" max="3587" width="17" customWidth="1"/>
    <col min="3589" max="3589" width="14.1796875" bestFit="1" customWidth="1"/>
    <col min="3838" max="3838" width="15.7265625" customWidth="1"/>
    <col min="3839" max="3839" width="21.81640625" customWidth="1"/>
    <col min="3840" max="3840" width="46.453125" customWidth="1"/>
    <col min="3841" max="3841" width="17.7265625" customWidth="1"/>
    <col min="3843" max="3843" width="17" customWidth="1"/>
    <col min="3845" max="3845" width="14.1796875" bestFit="1" customWidth="1"/>
    <col min="4094" max="4094" width="15.7265625" customWidth="1"/>
    <col min="4095" max="4095" width="21.81640625" customWidth="1"/>
    <col min="4096" max="4096" width="46.453125" customWidth="1"/>
    <col min="4097" max="4097" width="17.7265625" customWidth="1"/>
    <col min="4099" max="4099" width="17" customWidth="1"/>
    <col min="4101" max="4101" width="14.1796875" bestFit="1" customWidth="1"/>
    <col min="4350" max="4350" width="15.7265625" customWidth="1"/>
    <col min="4351" max="4351" width="21.81640625" customWidth="1"/>
    <col min="4352" max="4352" width="46.453125" customWidth="1"/>
    <col min="4353" max="4353" width="17.7265625" customWidth="1"/>
    <col min="4355" max="4355" width="17" customWidth="1"/>
    <col min="4357" max="4357" width="14.1796875" bestFit="1" customWidth="1"/>
    <col min="4606" max="4606" width="15.7265625" customWidth="1"/>
    <col min="4607" max="4607" width="21.81640625" customWidth="1"/>
    <col min="4608" max="4608" width="46.453125" customWidth="1"/>
    <col min="4609" max="4609" width="17.7265625" customWidth="1"/>
    <col min="4611" max="4611" width="17" customWidth="1"/>
    <col min="4613" max="4613" width="14.1796875" bestFit="1" customWidth="1"/>
    <col min="4862" max="4862" width="15.7265625" customWidth="1"/>
    <col min="4863" max="4863" width="21.81640625" customWidth="1"/>
    <col min="4864" max="4864" width="46.453125" customWidth="1"/>
    <col min="4865" max="4865" width="17.7265625" customWidth="1"/>
    <col min="4867" max="4867" width="17" customWidth="1"/>
    <col min="4869" max="4869" width="14.1796875" bestFit="1" customWidth="1"/>
    <col min="5118" max="5118" width="15.7265625" customWidth="1"/>
    <col min="5119" max="5119" width="21.81640625" customWidth="1"/>
    <col min="5120" max="5120" width="46.453125" customWidth="1"/>
    <col min="5121" max="5121" width="17.7265625" customWidth="1"/>
    <col min="5123" max="5123" width="17" customWidth="1"/>
    <col min="5125" max="5125" width="14.1796875" bestFit="1" customWidth="1"/>
    <col min="5374" max="5374" width="15.7265625" customWidth="1"/>
    <col min="5375" max="5375" width="21.81640625" customWidth="1"/>
    <col min="5376" max="5376" width="46.453125" customWidth="1"/>
    <col min="5377" max="5377" width="17.7265625" customWidth="1"/>
    <col min="5379" max="5379" width="17" customWidth="1"/>
    <col min="5381" max="5381" width="14.1796875" bestFit="1" customWidth="1"/>
    <col min="5630" max="5630" width="15.7265625" customWidth="1"/>
    <col min="5631" max="5631" width="21.81640625" customWidth="1"/>
    <col min="5632" max="5632" width="46.453125" customWidth="1"/>
    <col min="5633" max="5633" width="17.7265625" customWidth="1"/>
    <col min="5635" max="5635" width="17" customWidth="1"/>
    <col min="5637" max="5637" width="14.1796875" bestFit="1" customWidth="1"/>
    <col min="5886" max="5886" width="15.7265625" customWidth="1"/>
    <col min="5887" max="5887" width="21.81640625" customWidth="1"/>
    <col min="5888" max="5888" width="46.453125" customWidth="1"/>
    <col min="5889" max="5889" width="17.7265625" customWidth="1"/>
    <col min="5891" max="5891" width="17" customWidth="1"/>
    <col min="5893" max="5893" width="14.1796875" bestFit="1" customWidth="1"/>
    <col min="6142" max="6142" width="15.7265625" customWidth="1"/>
    <col min="6143" max="6143" width="21.81640625" customWidth="1"/>
    <col min="6144" max="6144" width="46.453125" customWidth="1"/>
    <col min="6145" max="6145" width="17.7265625" customWidth="1"/>
    <col min="6147" max="6147" width="17" customWidth="1"/>
    <col min="6149" max="6149" width="14.1796875" bestFit="1" customWidth="1"/>
    <col min="6398" max="6398" width="15.7265625" customWidth="1"/>
    <col min="6399" max="6399" width="21.81640625" customWidth="1"/>
    <col min="6400" max="6400" width="46.453125" customWidth="1"/>
    <col min="6401" max="6401" width="17.7265625" customWidth="1"/>
    <col min="6403" max="6403" width="17" customWidth="1"/>
    <col min="6405" max="6405" width="14.1796875" bestFit="1" customWidth="1"/>
    <col min="6654" max="6654" width="15.7265625" customWidth="1"/>
    <col min="6655" max="6655" width="21.81640625" customWidth="1"/>
    <col min="6656" max="6656" width="46.453125" customWidth="1"/>
    <col min="6657" max="6657" width="17.7265625" customWidth="1"/>
    <col min="6659" max="6659" width="17" customWidth="1"/>
    <col min="6661" max="6661" width="14.1796875" bestFit="1" customWidth="1"/>
    <col min="6910" max="6910" width="15.7265625" customWidth="1"/>
    <col min="6911" max="6911" width="21.81640625" customWidth="1"/>
    <col min="6912" max="6912" width="46.453125" customWidth="1"/>
    <col min="6913" max="6913" width="17.7265625" customWidth="1"/>
    <col min="6915" max="6915" width="17" customWidth="1"/>
    <col min="6917" max="6917" width="14.1796875" bestFit="1" customWidth="1"/>
    <col min="7166" max="7166" width="15.7265625" customWidth="1"/>
    <col min="7167" max="7167" width="21.81640625" customWidth="1"/>
    <col min="7168" max="7168" width="46.453125" customWidth="1"/>
    <col min="7169" max="7169" width="17.7265625" customWidth="1"/>
    <col min="7171" max="7171" width="17" customWidth="1"/>
    <col min="7173" max="7173" width="14.1796875" bestFit="1" customWidth="1"/>
    <col min="7422" max="7422" width="15.7265625" customWidth="1"/>
    <col min="7423" max="7423" width="21.81640625" customWidth="1"/>
    <col min="7424" max="7424" width="46.453125" customWidth="1"/>
    <col min="7425" max="7425" width="17.7265625" customWidth="1"/>
    <col min="7427" max="7427" width="17" customWidth="1"/>
    <col min="7429" max="7429" width="14.1796875" bestFit="1" customWidth="1"/>
    <col min="7678" max="7678" width="15.7265625" customWidth="1"/>
    <col min="7679" max="7679" width="21.81640625" customWidth="1"/>
    <col min="7680" max="7680" width="46.453125" customWidth="1"/>
    <col min="7681" max="7681" width="17.7265625" customWidth="1"/>
    <col min="7683" max="7683" width="17" customWidth="1"/>
    <col min="7685" max="7685" width="14.1796875" bestFit="1" customWidth="1"/>
    <col min="7934" max="7934" width="15.7265625" customWidth="1"/>
    <col min="7935" max="7935" width="21.81640625" customWidth="1"/>
    <col min="7936" max="7936" width="46.453125" customWidth="1"/>
    <col min="7937" max="7937" width="17.7265625" customWidth="1"/>
    <col min="7939" max="7939" width="17" customWidth="1"/>
    <col min="7941" max="7941" width="14.1796875" bestFit="1" customWidth="1"/>
    <col min="8190" max="8190" width="15.7265625" customWidth="1"/>
    <col min="8191" max="8191" width="21.81640625" customWidth="1"/>
    <col min="8192" max="8192" width="46.453125" customWidth="1"/>
    <col min="8193" max="8193" width="17.7265625" customWidth="1"/>
    <col min="8195" max="8195" width="17" customWidth="1"/>
    <col min="8197" max="8197" width="14.1796875" bestFit="1" customWidth="1"/>
    <col min="8446" max="8446" width="15.7265625" customWidth="1"/>
    <col min="8447" max="8447" width="21.81640625" customWidth="1"/>
    <col min="8448" max="8448" width="46.453125" customWidth="1"/>
    <col min="8449" max="8449" width="17.7265625" customWidth="1"/>
    <col min="8451" max="8451" width="17" customWidth="1"/>
    <col min="8453" max="8453" width="14.1796875" bestFit="1" customWidth="1"/>
    <col min="8702" max="8702" width="15.7265625" customWidth="1"/>
    <col min="8703" max="8703" width="21.81640625" customWidth="1"/>
    <col min="8704" max="8704" width="46.453125" customWidth="1"/>
    <col min="8705" max="8705" width="17.7265625" customWidth="1"/>
    <col min="8707" max="8707" width="17" customWidth="1"/>
    <col min="8709" max="8709" width="14.1796875" bestFit="1" customWidth="1"/>
    <col min="8958" max="8958" width="15.7265625" customWidth="1"/>
    <col min="8959" max="8959" width="21.81640625" customWidth="1"/>
    <col min="8960" max="8960" width="46.453125" customWidth="1"/>
    <col min="8961" max="8961" width="17.7265625" customWidth="1"/>
    <col min="8963" max="8963" width="17" customWidth="1"/>
    <col min="8965" max="8965" width="14.1796875" bestFit="1" customWidth="1"/>
    <col min="9214" max="9214" width="15.7265625" customWidth="1"/>
    <col min="9215" max="9215" width="21.81640625" customWidth="1"/>
    <col min="9216" max="9216" width="46.453125" customWidth="1"/>
    <col min="9217" max="9217" width="17.7265625" customWidth="1"/>
    <col min="9219" max="9219" width="17" customWidth="1"/>
    <col min="9221" max="9221" width="14.1796875" bestFit="1" customWidth="1"/>
    <col min="9470" max="9470" width="15.7265625" customWidth="1"/>
    <col min="9471" max="9471" width="21.81640625" customWidth="1"/>
    <col min="9472" max="9472" width="46.453125" customWidth="1"/>
    <col min="9473" max="9473" width="17.7265625" customWidth="1"/>
    <col min="9475" max="9475" width="17" customWidth="1"/>
    <col min="9477" max="9477" width="14.1796875" bestFit="1" customWidth="1"/>
    <col min="9726" max="9726" width="15.7265625" customWidth="1"/>
    <col min="9727" max="9727" width="21.81640625" customWidth="1"/>
    <col min="9728" max="9728" width="46.453125" customWidth="1"/>
    <col min="9729" max="9729" width="17.7265625" customWidth="1"/>
    <col min="9731" max="9731" width="17" customWidth="1"/>
    <col min="9733" max="9733" width="14.1796875" bestFit="1" customWidth="1"/>
    <col min="9982" max="9982" width="15.7265625" customWidth="1"/>
    <col min="9983" max="9983" width="21.81640625" customWidth="1"/>
    <col min="9984" max="9984" width="46.453125" customWidth="1"/>
    <col min="9985" max="9985" width="17.7265625" customWidth="1"/>
    <col min="9987" max="9987" width="17" customWidth="1"/>
    <col min="9989" max="9989" width="14.1796875" bestFit="1" customWidth="1"/>
    <col min="10238" max="10238" width="15.7265625" customWidth="1"/>
    <col min="10239" max="10239" width="21.81640625" customWidth="1"/>
    <col min="10240" max="10240" width="46.453125" customWidth="1"/>
    <col min="10241" max="10241" width="17.7265625" customWidth="1"/>
    <col min="10243" max="10243" width="17" customWidth="1"/>
    <col min="10245" max="10245" width="14.1796875" bestFit="1" customWidth="1"/>
    <col min="10494" max="10494" width="15.7265625" customWidth="1"/>
    <col min="10495" max="10495" width="21.81640625" customWidth="1"/>
    <col min="10496" max="10496" width="46.453125" customWidth="1"/>
    <col min="10497" max="10497" width="17.7265625" customWidth="1"/>
    <col min="10499" max="10499" width="17" customWidth="1"/>
    <col min="10501" max="10501" width="14.1796875" bestFit="1" customWidth="1"/>
    <col min="10750" max="10750" width="15.7265625" customWidth="1"/>
    <col min="10751" max="10751" width="21.81640625" customWidth="1"/>
    <col min="10752" max="10752" width="46.453125" customWidth="1"/>
    <col min="10753" max="10753" width="17.7265625" customWidth="1"/>
    <col min="10755" max="10755" width="17" customWidth="1"/>
    <col min="10757" max="10757" width="14.1796875" bestFit="1" customWidth="1"/>
    <col min="11006" max="11006" width="15.7265625" customWidth="1"/>
    <col min="11007" max="11007" width="21.81640625" customWidth="1"/>
    <col min="11008" max="11008" width="46.453125" customWidth="1"/>
    <col min="11009" max="11009" width="17.7265625" customWidth="1"/>
    <col min="11011" max="11011" width="17" customWidth="1"/>
    <col min="11013" max="11013" width="14.1796875" bestFit="1" customWidth="1"/>
    <col min="11262" max="11262" width="15.7265625" customWidth="1"/>
    <col min="11263" max="11263" width="21.81640625" customWidth="1"/>
    <col min="11264" max="11264" width="46.453125" customWidth="1"/>
    <col min="11265" max="11265" width="17.7265625" customWidth="1"/>
    <col min="11267" max="11267" width="17" customWidth="1"/>
    <col min="11269" max="11269" width="14.1796875" bestFit="1" customWidth="1"/>
    <col min="11518" max="11518" width="15.7265625" customWidth="1"/>
    <col min="11519" max="11519" width="21.81640625" customWidth="1"/>
    <col min="11520" max="11520" width="46.453125" customWidth="1"/>
    <col min="11521" max="11521" width="17.7265625" customWidth="1"/>
    <col min="11523" max="11523" width="17" customWidth="1"/>
    <col min="11525" max="11525" width="14.1796875" bestFit="1" customWidth="1"/>
    <col min="11774" max="11774" width="15.7265625" customWidth="1"/>
    <col min="11775" max="11775" width="21.81640625" customWidth="1"/>
    <col min="11776" max="11776" width="46.453125" customWidth="1"/>
    <col min="11777" max="11777" width="17.7265625" customWidth="1"/>
    <col min="11779" max="11779" width="17" customWidth="1"/>
    <col min="11781" max="11781" width="14.1796875" bestFit="1" customWidth="1"/>
    <col min="12030" max="12030" width="15.7265625" customWidth="1"/>
    <col min="12031" max="12031" width="21.81640625" customWidth="1"/>
    <col min="12032" max="12032" width="46.453125" customWidth="1"/>
    <col min="12033" max="12033" width="17.7265625" customWidth="1"/>
    <col min="12035" max="12035" width="17" customWidth="1"/>
    <col min="12037" max="12037" width="14.1796875" bestFit="1" customWidth="1"/>
    <col min="12286" max="12286" width="15.7265625" customWidth="1"/>
    <col min="12287" max="12287" width="21.81640625" customWidth="1"/>
    <col min="12288" max="12288" width="46.453125" customWidth="1"/>
    <col min="12289" max="12289" width="17.7265625" customWidth="1"/>
    <col min="12291" max="12291" width="17" customWidth="1"/>
    <col min="12293" max="12293" width="14.1796875" bestFit="1" customWidth="1"/>
    <col min="12542" max="12542" width="15.7265625" customWidth="1"/>
    <col min="12543" max="12543" width="21.81640625" customWidth="1"/>
    <col min="12544" max="12544" width="46.453125" customWidth="1"/>
    <col min="12545" max="12545" width="17.7265625" customWidth="1"/>
    <col min="12547" max="12547" width="17" customWidth="1"/>
    <col min="12549" max="12549" width="14.1796875" bestFit="1" customWidth="1"/>
    <col min="12798" max="12798" width="15.7265625" customWidth="1"/>
    <col min="12799" max="12799" width="21.81640625" customWidth="1"/>
    <col min="12800" max="12800" width="46.453125" customWidth="1"/>
    <col min="12801" max="12801" width="17.7265625" customWidth="1"/>
    <col min="12803" max="12803" width="17" customWidth="1"/>
    <col min="12805" max="12805" width="14.1796875" bestFit="1" customWidth="1"/>
    <col min="13054" max="13054" width="15.7265625" customWidth="1"/>
    <col min="13055" max="13055" width="21.81640625" customWidth="1"/>
    <col min="13056" max="13056" width="46.453125" customWidth="1"/>
    <col min="13057" max="13057" width="17.7265625" customWidth="1"/>
    <col min="13059" max="13059" width="17" customWidth="1"/>
    <col min="13061" max="13061" width="14.1796875" bestFit="1" customWidth="1"/>
    <col min="13310" max="13310" width="15.7265625" customWidth="1"/>
    <col min="13311" max="13311" width="21.81640625" customWidth="1"/>
    <col min="13312" max="13312" width="46.453125" customWidth="1"/>
    <col min="13313" max="13313" width="17.7265625" customWidth="1"/>
    <col min="13315" max="13315" width="17" customWidth="1"/>
    <col min="13317" max="13317" width="14.1796875" bestFit="1" customWidth="1"/>
    <col min="13566" max="13566" width="15.7265625" customWidth="1"/>
    <col min="13567" max="13567" width="21.81640625" customWidth="1"/>
    <col min="13568" max="13568" width="46.453125" customWidth="1"/>
    <col min="13569" max="13569" width="17.7265625" customWidth="1"/>
    <col min="13571" max="13571" width="17" customWidth="1"/>
    <col min="13573" max="13573" width="14.1796875" bestFit="1" customWidth="1"/>
    <col min="13822" max="13822" width="15.7265625" customWidth="1"/>
    <col min="13823" max="13823" width="21.81640625" customWidth="1"/>
    <col min="13824" max="13824" width="46.453125" customWidth="1"/>
    <col min="13825" max="13825" width="17.7265625" customWidth="1"/>
    <col min="13827" max="13827" width="17" customWidth="1"/>
    <col min="13829" max="13829" width="14.1796875" bestFit="1" customWidth="1"/>
    <col min="14078" max="14078" width="15.7265625" customWidth="1"/>
    <col min="14079" max="14079" width="21.81640625" customWidth="1"/>
    <col min="14080" max="14080" width="46.453125" customWidth="1"/>
    <col min="14081" max="14081" width="17.7265625" customWidth="1"/>
    <col min="14083" max="14083" width="17" customWidth="1"/>
    <col min="14085" max="14085" width="14.1796875" bestFit="1" customWidth="1"/>
    <col min="14334" max="14334" width="15.7265625" customWidth="1"/>
    <col min="14335" max="14335" width="21.81640625" customWidth="1"/>
    <col min="14336" max="14336" width="46.453125" customWidth="1"/>
    <col min="14337" max="14337" width="17.7265625" customWidth="1"/>
    <col min="14339" max="14339" width="17" customWidth="1"/>
    <col min="14341" max="14341" width="14.1796875" bestFit="1" customWidth="1"/>
    <col min="14590" max="14590" width="15.7265625" customWidth="1"/>
    <col min="14591" max="14591" width="21.81640625" customWidth="1"/>
    <col min="14592" max="14592" width="46.453125" customWidth="1"/>
    <col min="14593" max="14593" width="17.7265625" customWidth="1"/>
    <col min="14595" max="14595" width="17" customWidth="1"/>
    <col min="14597" max="14597" width="14.1796875" bestFit="1" customWidth="1"/>
    <col min="14846" max="14846" width="15.7265625" customWidth="1"/>
    <col min="14847" max="14847" width="21.81640625" customWidth="1"/>
    <col min="14848" max="14848" width="46.453125" customWidth="1"/>
    <col min="14849" max="14849" width="17.7265625" customWidth="1"/>
    <col min="14851" max="14851" width="17" customWidth="1"/>
    <col min="14853" max="14853" width="14.1796875" bestFit="1" customWidth="1"/>
    <col min="15102" max="15102" width="15.7265625" customWidth="1"/>
    <col min="15103" max="15103" width="21.81640625" customWidth="1"/>
    <col min="15104" max="15104" width="46.453125" customWidth="1"/>
    <col min="15105" max="15105" width="17.7265625" customWidth="1"/>
    <col min="15107" max="15107" width="17" customWidth="1"/>
    <col min="15109" max="15109" width="14.1796875" bestFit="1" customWidth="1"/>
    <col min="15358" max="15358" width="15.7265625" customWidth="1"/>
    <col min="15359" max="15359" width="21.81640625" customWidth="1"/>
    <col min="15360" max="15360" width="46.453125" customWidth="1"/>
    <col min="15361" max="15361" width="17.7265625" customWidth="1"/>
    <col min="15363" max="15363" width="17" customWidth="1"/>
    <col min="15365" max="15365" width="14.1796875" bestFit="1" customWidth="1"/>
    <col min="15614" max="15614" width="15.7265625" customWidth="1"/>
    <col min="15615" max="15615" width="21.81640625" customWidth="1"/>
    <col min="15616" max="15616" width="46.453125" customWidth="1"/>
    <col min="15617" max="15617" width="17.7265625" customWidth="1"/>
    <col min="15619" max="15619" width="17" customWidth="1"/>
    <col min="15621" max="15621" width="14.1796875" bestFit="1" customWidth="1"/>
    <col min="15870" max="15870" width="15.7265625" customWidth="1"/>
    <col min="15871" max="15871" width="21.81640625" customWidth="1"/>
    <col min="15872" max="15872" width="46.453125" customWidth="1"/>
    <col min="15873" max="15873" width="17.7265625" customWidth="1"/>
    <col min="15875" max="15875" width="17" customWidth="1"/>
    <col min="15877" max="15877" width="14.1796875" bestFit="1" customWidth="1"/>
    <col min="16126" max="16126" width="15.7265625" customWidth="1"/>
    <col min="16127" max="16127" width="21.81640625" customWidth="1"/>
    <col min="16128" max="16128" width="46.453125" customWidth="1"/>
    <col min="16129" max="16129" width="17.7265625" customWidth="1"/>
    <col min="16131" max="16131" width="17" customWidth="1"/>
    <col min="16133" max="16133" width="14.1796875" bestFit="1" customWidth="1"/>
  </cols>
  <sheetData>
    <row r="1" spans="1:7">
      <c r="A1" s="331" t="s">
        <v>0</v>
      </c>
      <c r="B1" s="331"/>
      <c r="C1" s="331"/>
      <c r="D1" s="331"/>
    </row>
    <row r="2" spans="1:7">
      <c r="A2" s="331" t="s">
        <v>1</v>
      </c>
      <c r="B2" s="331"/>
      <c r="C2" s="331"/>
      <c r="D2" s="331"/>
    </row>
    <row r="3" spans="1:7" hidden="1">
      <c r="A3" s="1"/>
    </row>
    <row r="4" spans="1:7" s="1" customFormat="1">
      <c r="A4" s="332" t="s">
        <v>69</v>
      </c>
      <c r="B4" s="332"/>
      <c r="C4" s="332"/>
      <c r="D4" s="332"/>
    </row>
    <row r="5" spans="1:7" ht="15" thickBot="1">
      <c r="A5" s="3" t="s">
        <v>196</v>
      </c>
      <c r="B5" s="4"/>
      <c r="C5" s="5"/>
      <c r="D5" s="6">
        <f>+ENERO!D38</f>
        <v>861483.63000000082</v>
      </c>
    </row>
    <row r="6" spans="1:7">
      <c r="A6" s="7" t="s">
        <v>2</v>
      </c>
      <c r="B6" s="8"/>
      <c r="C6" s="9"/>
      <c r="D6" s="10">
        <f>+D12</f>
        <v>5098500</v>
      </c>
    </row>
    <row r="7" spans="1:7">
      <c r="A7" s="11" t="s">
        <v>3</v>
      </c>
      <c r="B7" s="12"/>
      <c r="C7" s="12"/>
      <c r="D7" s="13"/>
    </row>
    <row r="8" spans="1:7">
      <c r="A8" s="15" t="s">
        <v>70</v>
      </c>
      <c r="B8" s="16"/>
      <c r="C8" s="16"/>
      <c r="D8" s="17">
        <v>5098500</v>
      </c>
    </row>
    <row r="9" spans="1:7">
      <c r="A9" s="333"/>
      <c r="B9" s="334"/>
      <c r="C9" s="335"/>
      <c r="D9" s="20"/>
    </row>
    <row r="10" spans="1:7">
      <c r="A10" s="333"/>
      <c r="B10" s="334"/>
      <c r="C10" s="335"/>
      <c r="D10" s="20"/>
      <c r="G10" s="91"/>
    </row>
    <row r="11" spans="1:7">
      <c r="A11" s="107"/>
      <c r="B11" s="65"/>
      <c r="C11" s="108"/>
      <c r="D11" s="109"/>
    </row>
    <row r="12" spans="1:7" s="1" customFormat="1" ht="15" thickBot="1">
      <c r="A12" s="336" t="s">
        <v>4</v>
      </c>
      <c r="B12" s="337"/>
      <c r="C12" s="337"/>
      <c r="D12" s="21">
        <f>SUM(D8:D11)</f>
        <v>5098500</v>
      </c>
    </row>
    <row r="13" spans="1:7">
      <c r="A13" s="22" t="s">
        <v>5</v>
      </c>
      <c r="B13" s="101"/>
      <c r="C13" s="102"/>
      <c r="D13" s="98"/>
    </row>
    <row r="14" spans="1:7" s="25" customFormat="1">
      <c r="A14" s="83" t="s">
        <v>6</v>
      </c>
      <c r="B14" s="23"/>
      <c r="C14" s="24"/>
      <c r="D14" s="99">
        <v>350000</v>
      </c>
    </row>
    <row r="15" spans="1:7" s="25" customFormat="1" ht="15" thickBot="1">
      <c r="A15" s="103"/>
      <c r="B15" s="147"/>
      <c r="C15" s="104"/>
      <c r="D15" s="100"/>
    </row>
    <row r="16" spans="1:7" s="25" customFormat="1" ht="15" thickBot="1">
      <c r="A16" s="94" t="s">
        <v>7</v>
      </c>
      <c r="B16" s="95"/>
      <c r="C16" s="96"/>
      <c r="D16" s="97">
        <f>+D41+D46+D52</f>
        <v>828302.92999999993</v>
      </c>
      <c r="E16" s="26"/>
    </row>
    <row r="17" spans="1:5" s="25" customFormat="1">
      <c r="A17" s="84" t="s">
        <v>8</v>
      </c>
      <c r="B17" s="85"/>
      <c r="C17" s="85"/>
      <c r="D17" s="86"/>
      <c r="E17" s="28"/>
    </row>
    <row r="18" spans="1:5" s="25" customFormat="1">
      <c r="A18" s="29" t="s">
        <v>9</v>
      </c>
      <c r="B18" s="30" t="s">
        <v>10</v>
      </c>
      <c r="C18" s="30" t="s">
        <v>11</v>
      </c>
      <c r="D18" s="31" t="s">
        <v>12</v>
      </c>
      <c r="E18" s="26"/>
    </row>
    <row r="19" spans="1:5" ht="59.25" customHeight="1">
      <c r="A19" s="152">
        <v>44584</v>
      </c>
      <c r="B19" s="88" t="s">
        <v>71</v>
      </c>
      <c r="C19" s="88" t="s">
        <v>72</v>
      </c>
      <c r="D19" s="153">
        <v>6300</v>
      </c>
    </row>
    <row r="20" spans="1:5" ht="72" customHeight="1">
      <c r="A20" s="152">
        <v>44581</v>
      </c>
      <c r="B20" s="88" t="s">
        <v>73</v>
      </c>
      <c r="C20" s="88" t="s">
        <v>74</v>
      </c>
      <c r="D20" s="153">
        <v>6000</v>
      </c>
    </row>
    <row r="21" spans="1:5" ht="60.75" customHeight="1">
      <c r="A21" s="152">
        <v>44582</v>
      </c>
      <c r="B21" s="88" t="s">
        <v>75</v>
      </c>
      <c r="C21" s="88" t="s">
        <v>76</v>
      </c>
      <c r="D21" s="153">
        <v>20000</v>
      </c>
    </row>
    <row r="22" spans="1:5" ht="68.25" customHeight="1">
      <c r="A22" s="152">
        <v>44582</v>
      </c>
      <c r="B22" s="93" t="s">
        <v>55</v>
      </c>
      <c r="C22" s="88" t="s">
        <v>77</v>
      </c>
      <c r="D22" s="153">
        <v>19000</v>
      </c>
    </row>
    <row r="23" spans="1:5" ht="68.25" customHeight="1">
      <c r="A23" s="152">
        <v>44582</v>
      </c>
      <c r="B23" s="93" t="s">
        <v>78</v>
      </c>
      <c r="C23" s="88" t="s">
        <v>79</v>
      </c>
      <c r="D23" s="153">
        <v>15000</v>
      </c>
    </row>
    <row r="24" spans="1:5" ht="68.25" customHeight="1">
      <c r="A24" s="152">
        <v>44584</v>
      </c>
      <c r="B24" s="93" t="s">
        <v>46</v>
      </c>
      <c r="C24" s="88" t="s">
        <v>80</v>
      </c>
      <c r="D24" s="153">
        <v>30000</v>
      </c>
    </row>
    <row r="25" spans="1:5" ht="68.25" customHeight="1">
      <c r="A25" s="152">
        <v>44585</v>
      </c>
      <c r="B25" s="93" t="s">
        <v>44</v>
      </c>
      <c r="C25" s="88" t="s">
        <v>81</v>
      </c>
      <c r="D25" s="153">
        <v>77000</v>
      </c>
    </row>
    <row r="26" spans="1:5" ht="68.25" customHeight="1">
      <c r="A26" s="152">
        <v>44587</v>
      </c>
      <c r="B26" s="93" t="s">
        <v>57</v>
      </c>
      <c r="C26" s="88" t="s">
        <v>82</v>
      </c>
      <c r="D26" s="153">
        <v>6000</v>
      </c>
    </row>
    <row r="27" spans="1:5" ht="76.5" customHeight="1">
      <c r="A27" s="152">
        <v>44588</v>
      </c>
      <c r="B27" s="93" t="s">
        <v>83</v>
      </c>
      <c r="C27" s="88" t="s">
        <v>84</v>
      </c>
      <c r="D27" s="153">
        <v>17600</v>
      </c>
    </row>
    <row r="28" spans="1:5" ht="68.25" customHeight="1">
      <c r="A28" s="152">
        <v>44588</v>
      </c>
      <c r="B28" s="93" t="s">
        <v>44</v>
      </c>
      <c r="C28" s="88" t="s">
        <v>85</v>
      </c>
      <c r="D28" s="153">
        <v>16500</v>
      </c>
    </row>
    <row r="29" spans="1:5" ht="68.25" customHeight="1">
      <c r="A29" s="152">
        <v>44588</v>
      </c>
      <c r="B29" s="93" t="s">
        <v>86</v>
      </c>
      <c r="C29" s="88" t="s">
        <v>87</v>
      </c>
      <c r="D29" s="153">
        <v>6150</v>
      </c>
    </row>
    <row r="30" spans="1:5" ht="68.25" customHeight="1">
      <c r="A30" s="152">
        <v>44588</v>
      </c>
      <c r="B30" s="93" t="s">
        <v>88</v>
      </c>
      <c r="C30" s="88" t="s">
        <v>89</v>
      </c>
      <c r="D30" s="153">
        <v>8500</v>
      </c>
    </row>
    <row r="31" spans="1:5" ht="68.25" customHeight="1">
      <c r="A31" s="152">
        <v>44589</v>
      </c>
      <c r="B31" s="93" t="s">
        <v>90</v>
      </c>
      <c r="C31" s="88" t="s">
        <v>91</v>
      </c>
      <c r="D31" s="153">
        <v>8000</v>
      </c>
    </row>
    <row r="32" spans="1:5" ht="68.25" customHeight="1">
      <c r="A32" s="152">
        <v>44589</v>
      </c>
      <c r="B32" s="93" t="s">
        <v>92</v>
      </c>
      <c r="C32" s="88" t="s">
        <v>93</v>
      </c>
      <c r="D32" s="153">
        <v>66000</v>
      </c>
    </row>
    <row r="33" spans="1:5" ht="68.25" customHeight="1">
      <c r="A33" s="152">
        <v>44589</v>
      </c>
      <c r="B33" s="93" t="s">
        <v>55</v>
      </c>
      <c r="C33" s="88" t="s">
        <v>94</v>
      </c>
      <c r="D33" s="153">
        <v>10400</v>
      </c>
    </row>
    <row r="34" spans="1:5" ht="68.25" customHeight="1">
      <c r="A34" s="152" t="s">
        <v>95</v>
      </c>
      <c r="B34" s="93" t="s">
        <v>46</v>
      </c>
      <c r="C34" s="88" t="s">
        <v>96</v>
      </c>
      <c r="D34" s="153">
        <v>18300</v>
      </c>
    </row>
    <row r="35" spans="1:5" ht="68.25" customHeight="1">
      <c r="A35" s="152">
        <v>44592</v>
      </c>
      <c r="B35" s="93" t="s">
        <v>88</v>
      </c>
      <c r="C35" s="88" t="s">
        <v>97</v>
      </c>
      <c r="D35" s="153">
        <v>3300</v>
      </c>
    </row>
    <row r="36" spans="1:5" ht="68.25" customHeight="1">
      <c r="A36" s="152">
        <v>44593</v>
      </c>
      <c r="B36" s="93" t="s">
        <v>57</v>
      </c>
      <c r="C36" s="88" t="s">
        <v>98</v>
      </c>
      <c r="D36" s="153">
        <v>6000</v>
      </c>
    </row>
    <row r="37" spans="1:5" ht="68.25" customHeight="1">
      <c r="A37" s="152">
        <v>44594</v>
      </c>
      <c r="B37" s="93" t="s">
        <v>57</v>
      </c>
      <c r="C37" s="88" t="s">
        <v>99</v>
      </c>
      <c r="D37" s="153">
        <v>6000</v>
      </c>
    </row>
    <row r="38" spans="1:5" ht="68.25" customHeight="1">
      <c r="A38" s="152">
        <v>44595</v>
      </c>
      <c r="B38" s="93" t="s">
        <v>44</v>
      </c>
      <c r="C38" s="88" t="s">
        <v>85</v>
      </c>
      <c r="D38" s="153">
        <v>16500</v>
      </c>
    </row>
    <row r="39" spans="1:5" ht="68.25" customHeight="1">
      <c r="A39" s="152">
        <v>44595</v>
      </c>
      <c r="B39" s="93" t="s">
        <v>55</v>
      </c>
      <c r="C39" s="88" t="s">
        <v>100</v>
      </c>
      <c r="D39" s="153">
        <v>20900</v>
      </c>
    </row>
    <row r="40" spans="1:5" ht="68.25" customHeight="1">
      <c r="A40" s="152">
        <v>44595</v>
      </c>
      <c r="B40" s="93" t="s">
        <v>101</v>
      </c>
      <c r="C40" s="88" t="s">
        <v>102</v>
      </c>
      <c r="D40" s="153">
        <v>55000</v>
      </c>
    </row>
    <row r="41" spans="1:5" s="25" customFormat="1" ht="25" customHeight="1" thickBot="1">
      <c r="A41" s="146" t="s">
        <v>13</v>
      </c>
      <c r="B41" s="32"/>
      <c r="C41" s="33"/>
      <c r="D41" s="34">
        <f>SUM(D19:D40)</f>
        <v>438450</v>
      </c>
      <c r="E41" s="77"/>
    </row>
    <row r="42" spans="1:5" s="25" customFormat="1">
      <c r="A42" s="11" t="s">
        <v>14</v>
      </c>
      <c r="B42" s="12"/>
      <c r="C42" s="12"/>
      <c r="D42" s="27"/>
      <c r="E42" s="77"/>
    </row>
    <row r="43" spans="1:5" s="25" customFormat="1">
      <c r="A43" s="29" t="s">
        <v>9</v>
      </c>
      <c r="B43" s="30" t="s">
        <v>10</v>
      </c>
      <c r="C43" s="30" t="s">
        <v>11</v>
      </c>
      <c r="D43" s="31" t="s">
        <v>12</v>
      </c>
    </row>
    <row r="44" spans="1:5" s="25" customFormat="1">
      <c r="A44" s="35"/>
      <c r="B44" s="36"/>
      <c r="C44" s="36"/>
      <c r="D44" s="17"/>
    </row>
    <row r="45" spans="1:5" s="25" customFormat="1">
      <c r="A45" s="35"/>
      <c r="B45" s="36"/>
      <c r="C45" s="36"/>
      <c r="D45" s="17"/>
    </row>
    <row r="46" spans="1:5" s="25" customFormat="1" ht="15" thickBot="1">
      <c r="A46" s="146" t="s">
        <v>15</v>
      </c>
      <c r="B46" s="32"/>
      <c r="C46" s="33"/>
      <c r="D46" s="34">
        <f>SUM(D44:D45)</f>
        <v>0</v>
      </c>
    </row>
    <row r="47" spans="1:5" ht="9.75" customHeight="1">
      <c r="A47" s="37"/>
      <c r="B47" s="38"/>
      <c r="C47" s="38"/>
      <c r="D47" s="39"/>
    </row>
    <row r="48" spans="1:5">
      <c r="A48" s="11" t="s">
        <v>16</v>
      </c>
      <c r="B48" s="12"/>
      <c r="C48" s="12"/>
      <c r="D48" s="13"/>
    </row>
    <row r="49" spans="1:7" s="1" customFormat="1" ht="24" customHeight="1">
      <c r="A49" s="29" t="s">
        <v>9</v>
      </c>
      <c r="B49" s="30" t="s">
        <v>10</v>
      </c>
      <c r="C49" s="30" t="s">
        <v>11</v>
      </c>
      <c r="D49" s="40" t="s">
        <v>12</v>
      </c>
    </row>
    <row r="50" spans="1:7" ht="29.25" customHeight="1">
      <c r="A50" s="35">
        <v>44597</v>
      </c>
      <c r="B50" s="41" t="s">
        <v>17</v>
      </c>
      <c r="C50" s="36" t="s">
        <v>18</v>
      </c>
      <c r="D50" s="17">
        <v>350000</v>
      </c>
    </row>
    <row r="51" spans="1:7" ht="18.75" customHeight="1">
      <c r="A51" s="42">
        <v>44620</v>
      </c>
      <c r="B51" s="41" t="s">
        <v>20</v>
      </c>
      <c r="C51" s="36" t="s">
        <v>43</v>
      </c>
      <c r="D51" s="17">
        <v>39852.93</v>
      </c>
    </row>
    <row r="52" spans="1:7" s="1" customFormat="1" ht="17.25" customHeight="1" thickBot="1">
      <c r="A52" s="328" t="s">
        <v>21</v>
      </c>
      <c r="B52" s="329"/>
      <c r="C52" s="330"/>
      <c r="D52" s="43">
        <f>SUM(D50:D51)</f>
        <v>389852.93</v>
      </c>
    </row>
    <row r="53" spans="1:7" ht="9" customHeight="1"/>
    <row r="54" spans="1:7" ht="15" thickBot="1">
      <c r="A54" s="44" t="s">
        <v>103</v>
      </c>
      <c r="B54" s="45"/>
      <c r="C54" s="45"/>
      <c r="D54" s="46">
        <f>+D5+D6-D41-D52+D15+D14-D46</f>
        <v>5481680.7000000011</v>
      </c>
      <c r="G54" s="92"/>
    </row>
    <row r="55" spans="1:7" ht="15.5" thickTop="1" thickBot="1">
      <c r="A55" s="47"/>
      <c r="B55" s="48"/>
      <c r="C55" s="48"/>
      <c r="D55" s="49"/>
    </row>
    <row r="56" spans="1:7">
      <c r="A56" s="50" t="s">
        <v>22</v>
      </c>
      <c r="B56" s="51"/>
      <c r="C56" s="52"/>
      <c r="D56" s="53">
        <f>ENERO!D40+D15-D41-D46+D14</f>
        <v>411550</v>
      </c>
      <c r="E56" s="14"/>
      <c r="G56" s="92"/>
    </row>
    <row r="57" spans="1:7" ht="15" thickBot="1">
      <c r="A57" s="54" t="s">
        <v>23</v>
      </c>
      <c r="B57" s="55"/>
      <c r="C57" s="56"/>
      <c r="D57" s="57">
        <f>+ENERO!D41+FEBRERO!D6-FEBRERO!D52</f>
        <v>5070130.7</v>
      </c>
      <c r="E57" s="14"/>
      <c r="G57" s="67"/>
    </row>
    <row r="58" spans="1:7">
      <c r="A58" s="1" t="s">
        <v>24</v>
      </c>
      <c r="B58" s="58">
        <v>0</v>
      </c>
      <c r="C58" s="1"/>
      <c r="D58" s="59"/>
      <c r="E58" s="14"/>
      <c r="G58" s="91"/>
    </row>
    <row r="59" spans="1:7">
      <c r="A59" s="1" t="s">
        <v>25</v>
      </c>
      <c r="B59" s="90">
        <v>5070130.7</v>
      </c>
      <c r="D59" s="60"/>
      <c r="E59" s="14"/>
    </row>
    <row r="60" spans="1:7" ht="15" thickBot="1">
      <c r="A60" s="1" t="s">
        <v>26</v>
      </c>
      <c r="B60" s="61">
        <f>SUM(B58:B59)</f>
        <v>5070130.7</v>
      </c>
      <c r="D60" s="60"/>
    </row>
    <row r="61" spans="1:7" ht="15" thickTop="1">
      <c r="C61" s="62" t="s">
        <v>27</v>
      </c>
      <c r="D61" s="63"/>
    </row>
    <row r="62" spans="1:7">
      <c r="A62" s="1"/>
      <c r="B62" s="1"/>
      <c r="C62" s="64" t="s">
        <v>28</v>
      </c>
      <c r="D62" s="63">
        <v>0</v>
      </c>
    </row>
    <row r="63" spans="1:7">
      <c r="C63" s="64" t="s">
        <v>29</v>
      </c>
      <c r="D63" s="63">
        <v>411550</v>
      </c>
      <c r="G63" s="91"/>
    </row>
    <row r="64" spans="1:7">
      <c r="A64" s="65"/>
      <c r="B64" s="65"/>
      <c r="C64" s="76"/>
      <c r="D64" s="60"/>
    </row>
    <row r="65" spans="1:4">
      <c r="A65" s="331" t="s">
        <v>30</v>
      </c>
      <c r="B65" s="331"/>
    </row>
    <row r="68" spans="1:4">
      <c r="D68" s="66"/>
    </row>
    <row r="69" spans="1:4">
      <c r="D69" s="66"/>
    </row>
    <row r="71" spans="1:4">
      <c r="D71" s="66"/>
    </row>
  </sheetData>
  <mergeCells count="8">
    <mergeCell ref="A52:C52"/>
    <mergeCell ref="A65:B65"/>
    <mergeCell ref="A1:D1"/>
    <mergeCell ref="A2:D2"/>
    <mergeCell ref="A4:D4"/>
    <mergeCell ref="A9:C9"/>
    <mergeCell ref="A10:C10"/>
    <mergeCell ref="A12:C12"/>
  </mergeCells>
  <pageMargins left="0.31496062992125984" right="0.70866141732283472" top="0.35433070866141736" bottom="0.74803149606299213" header="0.31496062992125984" footer="0.31496062992125984"/>
  <pageSetup paperSize="9" scale="80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</sheetPr>
  <dimension ref="A1:F12"/>
  <sheetViews>
    <sheetView workbookViewId="0">
      <selection activeCell="I13" sqref="I13"/>
    </sheetView>
  </sheetViews>
  <sheetFormatPr baseColWidth="10" defaultRowHeight="14.5"/>
  <cols>
    <col min="2" max="2" width="22" customWidth="1"/>
    <col min="3" max="3" width="18.7265625" customWidth="1"/>
    <col min="4" max="4" width="19.453125" bestFit="1" customWidth="1"/>
    <col min="5" max="5" width="21.1796875" customWidth="1"/>
  </cols>
  <sheetData>
    <row r="1" spans="1:6">
      <c r="A1" s="331" t="s">
        <v>0</v>
      </c>
      <c r="B1" s="331"/>
      <c r="C1" s="331"/>
      <c r="D1" s="331"/>
    </row>
    <row r="2" spans="1:6">
      <c r="A2" s="331" t="s">
        <v>1</v>
      </c>
      <c r="B2" s="331"/>
      <c r="C2" s="331"/>
      <c r="D2" s="331"/>
    </row>
    <row r="3" spans="1:6" ht="15" thickBot="1"/>
    <row r="4" spans="1:6" ht="19" thickBot="1">
      <c r="A4" s="364" t="s">
        <v>490</v>
      </c>
      <c r="B4" s="365"/>
      <c r="C4" s="365"/>
      <c r="D4" s="365"/>
      <c r="E4" s="366"/>
      <c r="F4" s="228"/>
    </row>
    <row r="5" spans="1:6" ht="18.5">
      <c r="A5" s="231" t="s">
        <v>42</v>
      </c>
      <c r="B5" s="232" t="s">
        <v>491</v>
      </c>
      <c r="C5" s="232" t="s">
        <v>47</v>
      </c>
      <c r="D5" s="232" t="s">
        <v>48</v>
      </c>
      <c r="E5" s="232" t="s">
        <v>38</v>
      </c>
      <c r="F5" s="228"/>
    </row>
    <row r="6" spans="1:6" ht="18.5">
      <c r="A6" s="79">
        <v>1</v>
      </c>
      <c r="B6" s="16" t="s">
        <v>492</v>
      </c>
      <c r="C6" s="16">
        <v>1090380027</v>
      </c>
      <c r="D6" s="233">
        <v>40000</v>
      </c>
      <c r="E6" s="16"/>
    </row>
    <row r="7" spans="1:6" ht="18.5">
      <c r="A7" s="79">
        <v>2</v>
      </c>
      <c r="B7" s="16" t="s">
        <v>493</v>
      </c>
      <c r="C7" s="16">
        <v>1091964705</v>
      </c>
      <c r="D7" s="233">
        <v>40000</v>
      </c>
      <c r="E7" s="16"/>
    </row>
    <row r="8" spans="1:6" ht="18.5">
      <c r="A8" s="79">
        <v>3</v>
      </c>
      <c r="B8" s="16" t="s">
        <v>494</v>
      </c>
      <c r="C8" s="16">
        <v>1090384663</v>
      </c>
      <c r="D8" s="233">
        <v>40000</v>
      </c>
      <c r="E8" s="16"/>
    </row>
    <row r="9" spans="1:6" ht="18.5">
      <c r="A9" s="79">
        <v>4</v>
      </c>
      <c r="B9" s="16" t="s">
        <v>495</v>
      </c>
      <c r="C9" s="16">
        <v>1090503402</v>
      </c>
      <c r="D9" s="233">
        <v>40000</v>
      </c>
      <c r="E9" s="16"/>
    </row>
    <row r="10" spans="1:6" ht="18.5">
      <c r="A10" s="79">
        <v>5</v>
      </c>
      <c r="B10" s="16" t="s">
        <v>325</v>
      </c>
      <c r="C10" s="16">
        <v>1093767878</v>
      </c>
      <c r="D10" s="233">
        <v>40000</v>
      </c>
      <c r="E10" s="16"/>
    </row>
    <row r="11" spans="1:6" ht="18.5">
      <c r="A11" s="79">
        <v>6</v>
      </c>
      <c r="B11" s="16" t="s">
        <v>486</v>
      </c>
      <c r="C11" s="16">
        <v>88246004</v>
      </c>
      <c r="D11" s="233">
        <v>40000</v>
      </c>
      <c r="E11" s="16"/>
    </row>
    <row r="12" spans="1:6" ht="18.5">
      <c r="A12" s="16"/>
      <c r="B12" s="16"/>
      <c r="C12" s="16"/>
      <c r="D12" s="234">
        <f>SUM(D6:D11)</f>
        <v>240000</v>
      </c>
      <c r="E12" s="16"/>
    </row>
  </sheetData>
  <mergeCells count="3">
    <mergeCell ref="A4:E4"/>
    <mergeCell ref="A1:D1"/>
    <mergeCell ref="A2:D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G47"/>
  <sheetViews>
    <sheetView topLeftCell="C31" workbookViewId="0">
      <selection activeCell="G46" sqref="G46"/>
    </sheetView>
  </sheetViews>
  <sheetFormatPr baseColWidth="10" defaultRowHeight="14.5"/>
  <cols>
    <col min="1" max="1" width="16" customWidth="1"/>
    <col min="2" max="2" width="33" customWidth="1"/>
    <col min="3" max="3" width="43.26953125" customWidth="1"/>
    <col min="4" max="4" width="18.26953125" customWidth="1"/>
    <col min="5" max="5" width="20.54296875" customWidth="1"/>
    <col min="6" max="6" width="33.1796875" customWidth="1"/>
    <col min="7" max="7" width="39.453125" customWidth="1"/>
  </cols>
  <sheetData>
    <row r="1" spans="1:6">
      <c r="A1" s="75"/>
    </row>
    <row r="2" spans="1:6">
      <c r="A2" s="75"/>
    </row>
    <row r="3" spans="1:6">
      <c r="A3" s="75"/>
    </row>
    <row r="4" spans="1:6" ht="18.5">
      <c r="A4" s="173" t="s">
        <v>328</v>
      </c>
      <c r="B4" s="173" t="s">
        <v>49</v>
      </c>
      <c r="C4" s="174" t="s">
        <v>329</v>
      </c>
      <c r="D4" s="173" t="s">
        <v>48</v>
      </c>
      <c r="E4" s="175">
        <v>0.6</v>
      </c>
      <c r="F4" s="173" t="s">
        <v>330</v>
      </c>
    </row>
    <row r="5" spans="1:6" ht="18.5">
      <c r="A5" s="71" t="s">
        <v>309</v>
      </c>
      <c r="B5" s="16" t="s">
        <v>331</v>
      </c>
      <c r="C5" s="176" t="s">
        <v>332</v>
      </c>
      <c r="D5" s="177">
        <v>140200</v>
      </c>
      <c r="E5" s="178">
        <f>D5*60%</f>
        <v>84120</v>
      </c>
      <c r="F5" s="179"/>
    </row>
    <row r="6" spans="1:6">
      <c r="A6" s="75"/>
      <c r="D6" s="180"/>
      <c r="E6" s="181"/>
    </row>
    <row r="7" spans="1:6" ht="18.5">
      <c r="A7" s="173" t="s">
        <v>328</v>
      </c>
      <c r="B7" s="173" t="s">
        <v>49</v>
      </c>
      <c r="C7" s="174" t="s">
        <v>333</v>
      </c>
      <c r="D7" s="173" t="s">
        <v>48</v>
      </c>
      <c r="E7" s="175">
        <v>0.6</v>
      </c>
      <c r="F7" s="173" t="s">
        <v>334</v>
      </c>
    </row>
    <row r="8" spans="1:6" ht="29">
      <c r="A8" s="176" t="s">
        <v>58</v>
      </c>
      <c r="B8" s="176" t="s">
        <v>188</v>
      </c>
      <c r="C8" s="182" t="s">
        <v>335</v>
      </c>
      <c r="D8" s="183">
        <v>218000</v>
      </c>
      <c r="E8" s="184">
        <f t="shared" ref="E8:E27" si="0">D8*60%</f>
        <v>130800</v>
      </c>
      <c r="F8" s="185"/>
    </row>
    <row r="9" spans="1:6" ht="29">
      <c r="A9" s="71"/>
      <c r="B9" s="16"/>
      <c r="C9" s="182" t="s">
        <v>336</v>
      </c>
      <c r="D9" s="183">
        <v>165900</v>
      </c>
      <c r="E9" s="186">
        <f t="shared" si="0"/>
        <v>99540</v>
      </c>
      <c r="F9" s="185"/>
    </row>
    <row r="10" spans="1:6" ht="18.5">
      <c r="A10" s="71"/>
      <c r="B10" s="16"/>
      <c r="C10" s="16"/>
      <c r="D10" s="187">
        <f>SUM(D8:D9)</f>
        <v>383900</v>
      </c>
      <c r="E10" s="188">
        <f t="shared" si="0"/>
        <v>230340</v>
      </c>
    </row>
    <row r="11" spans="1:6">
      <c r="A11" s="75"/>
      <c r="D11" s="180"/>
      <c r="E11" s="181"/>
    </row>
    <row r="12" spans="1:6" ht="18.5">
      <c r="A12" s="173" t="s">
        <v>328</v>
      </c>
      <c r="B12" s="173" t="s">
        <v>49</v>
      </c>
      <c r="C12" s="174" t="s">
        <v>337</v>
      </c>
      <c r="D12" s="173" t="s">
        <v>48</v>
      </c>
      <c r="E12" s="175">
        <v>0.6</v>
      </c>
      <c r="F12" s="173" t="s">
        <v>330</v>
      </c>
    </row>
    <row r="13" spans="1:6">
      <c r="A13" s="71" t="s">
        <v>309</v>
      </c>
      <c r="B13" s="16" t="s">
        <v>338</v>
      </c>
      <c r="C13" s="16" t="s">
        <v>339</v>
      </c>
      <c r="D13" s="183">
        <v>411900</v>
      </c>
      <c r="E13" s="186">
        <f t="shared" si="0"/>
        <v>247140</v>
      </c>
      <c r="F13" s="185"/>
    </row>
    <row r="14" spans="1:6">
      <c r="A14" s="71" t="s">
        <v>58</v>
      </c>
      <c r="B14" s="16" t="s">
        <v>340</v>
      </c>
      <c r="C14" s="16" t="s">
        <v>341</v>
      </c>
      <c r="D14" s="183">
        <v>480000</v>
      </c>
      <c r="E14" s="186">
        <f t="shared" si="0"/>
        <v>288000</v>
      </c>
      <c r="F14" s="185"/>
    </row>
    <row r="15" spans="1:6" ht="18.5">
      <c r="A15" s="75"/>
      <c r="D15" s="189"/>
      <c r="E15" s="188">
        <f>SUM(E13:E14)</f>
        <v>535140</v>
      </c>
    </row>
    <row r="16" spans="1:6">
      <c r="A16" s="75"/>
      <c r="D16" s="180"/>
    </row>
    <row r="17" spans="1:6" ht="18.5">
      <c r="A17" s="173" t="s">
        <v>328</v>
      </c>
      <c r="B17" s="173" t="s">
        <v>49</v>
      </c>
      <c r="C17" s="174" t="s">
        <v>342</v>
      </c>
      <c r="D17" s="173" t="s">
        <v>48</v>
      </c>
      <c r="E17" s="173" t="s">
        <v>330</v>
      </c>
    </row>
    <row r="18" spans="1:6">
      <c r="A18" s="71" t="s">
        <v>58</v>
      </c>
      <c r="B18" s="16" t="s">
        <v>343</v>
      </c>
      <c r="C18" s="16" t="s">
        <v>344</v>
      </c>
      <c r="D18" s="183">
        <v>80000</v>
      </c>
      <c r="E18" s="16"/>
    </row>
    <row r="19" spans="1:6">
      <c r="A19" s="71" t="s">
        <v>58</v>
      </c>
      <c r="B19" s="16" t="s">
        <v>345</v>
      </c>
      <c r="C19" s="16" t="s">
        <v>346</v>
      </c>
      <c r="D19" s="183">
        <v>80000</v>
      </c>
      <c r="E19" s="16"/>
    </row>
    <row r="20" spans="1:6">
      <c r="A20" s="71" t="s">
        <v>347</v>
      </c>
      <c r="B20" s="16" t="s">
        <v>348</v>
      </c>
      <c r="C20" s="16" t="s">
        <v>346</v>
      </c>
      <c r="D20" s="183">
        <v>80000</v>
      </c>
      <c r="E20" s="16"/>
    </row>
    <row r="21" spans="1:6" ht="18.5">
      <c r="A21" s="75"/>
      <c r="D21" s="190">
        <f>SUM(D18:D20)</f>
        <v>240000</v>
      </c>
    </row>
    <row r="22" spans="1:6">
      <c r="A22" s="75"/>
      <c r="E22" s="181"/>
    </row>
    <row r="23" spans="1:6" ht="18.5">
      <c r="A23" s="173" t="s">
        <v>328</v>
      </c>
      <c r="B23" s="173" t="s">
        <v>49</v>
      </c>
      <c r="C23" s="174" t="s">
        <v>349</v>
      </c>
      <c r="D23" s="173" t="s">
        <v>48</v>
      </c>
      <c r="E23" s="175">
        <v>0.6</v>
      </c>
      <c r="F23" s="173" t="s">
        <v>334</v>
      </c>
    </row>
    <row r="24" spans="1:6" ht="29">
      <c r="A24" s="71" t="s">
        <v>58</v>
      </c>
      <c r="B24" s="176" t="s">
        <v>350</v>
      </c>
      <c r="C24" s="182" t="s">
        <v>351</v>
      </c>
      <c r="D24" s="183">
        <v>280000</v>
      </c>
      <c r="E24" s="188">
        <f t="shared" si="0"/>
        <v>168000</v>
      </c>
      <c r="F24" s="185"/>
    </row>
    <row r="25" spans="1:6">
      <c r="A25" s="75"/>
      <c r="E25" s="181"/>
    </row>
    <row r="26" spans="1:6" ht="18.5">
      <c r="A26" s="173" t="s">
        <v>328</v>
      </c>
      <c r="B26" s="173" t="s">
        <v>49</v>
      </c>
      <c r="C26" s="174" t="s">
        <v>352</v>
      </c>
      <c r="D26" s="173" t="s">
        <v>48</v>
      </c>
      <c r="E26" s="175">
        <v>0.6</v>
      </c>
      <c r="F26" s="173" t="s">
        <v>330</v>
      </c>
    </row>
    <row r="27" spans="1:6">
      <c r="A27" s="71" t="s">
        <v>58</v>
      </c>
      <c r="B27" s="16" t="s">
        <v>353</v>
      </c>
      <c r="C27" s="16" t="s">
        <v>354</v>
      </c>
      <c r="D27" s="191">
        <v>900000</v>
      </c>
      <c r="E27" s="186">
        <f t="shared" si="0"/>
        <v>540000</v>
      </c>
      <c r="F27" s="16"/>
    </row>
    <row r="28" spans="1:6">
      <c r="A28" s="71" t="s">
        <v>309</v>
      </c>
      <c r="B28" s="16" t="s">
        <v>355</v>
      </c>
      <c r="C28" s="16" t="s">
        <v>354</v>
      </c>
      <c r="D28" s="191">
        <v>900000</v>
      </c>
      <c r="E28" s="191">
        <v>540000</v>
      </c>
      <c r="F28" s="185"/>
    </row>
    <row r="29" spans="1:6" ht="18.5">
      <c r="A29" s="75"/>
      <c r="D29" s="192"/>
      <c r="E29" s="193">
        <f>SUM(E27:E28)</f>
        <v>1080000</v>
      </c>
    </row>
    <row r="30" spans="1:6">
      <c r="A30" s="75"/>
    </row>
    <row r="31" spans="1:6">
      <c r="A31" s="345" t="s">
        <v>356</v>
      </c>
      <c r="B31" s="345"/>
      <c r="C31" s="345"/>
      <c r="D31" s="345"/>
      <c r="E31" s="345"/>
    </row>
    <row r="32" spans="1:6" ht="18.5">
      <c r="A32" s="173" t="s">
        <v>328</v>
      </c>
      <c r="B32" s="173" t="s">
        <v>49</v>
      </c>
      <c r="C32" s="174" t="s">
        <v>184</v>
      </c>
      <c r="D32" s="173" t="s">
        <v>357</v>
      </c>
      <c r="E32" s="175">
        <v>0.6</v>
      </c>
      <c r="F32" s="173" t="s">
        <v>334</v>
      </c>
    </row>
    <row r="33" spans="1:7">
      <c r="A33" s="71" t="s">
        <v>309</v>
      </c>
      <c r="B33" s="16" t="s">
        <v>318</v>
      </c>
      <c r="C33" s="16" t="s">
        <v>358</v>
      </c>
      <c r="D33" s="183">
        <v>459000</v>
      </c>
      <c r="E33" s="191">
        <f t="shared" ref="E33:E41" si="1">D33*60%</f>
        <v>275400</v>
      </c>
      <c r="F33" s="185"/>
    </row>
    <row r="34" spans="1:7">
      <c r="A34" s="71" t="s">
        <v>58</v>
      </c>
      <c r="B34" s="16" t="s">
        <v>359</v>
      </c>
      <c r="C34" s="16" t="s">
        <v>360</v>
      </c>
      <c r="D34" s="191">
        <v>612000</v>
      </c>
      <c r="E34" s="191">
        <f t="shared" si="1"/>
        <v>367200</v>
      </c>
      <c r="F34" s="185"/>
    </row>
    <row r="35" spans="1:7">
      <c r="A35" s="71" t="s">
        <v>309</v>
      </c>
      <c r="B35" s="16" t="s">
        <v>361</v>
      </c>
      <c r="C35" s="16" t="s">
        <v>362</v>
      </c>
      <c r="D35" s="191">
        <v>640000</v>
      </c>
      <c r="E35" s="191">
        <f t="shared" si="1"/>
        <v>384000</v>
      </c>
      <c r="F35" s="185"/>
    </row>
    <row r="36" spans="1:7">
      <c r="A36" s="71" t="s">
        <v>58</v>
      </c>
      <c r="B36" s="16" t="s">
        <v>363</v>
      </c>
      <c r="C36" s="16" t="s">
        <v>360</v>
      </c>
      <c r="D36" s="191">
        <v>612000</v>
      </c>
      <c r="E36" s="191">
        <f t="shared" si="1"/>
        <v>367200</v>
      </c>
      <c r="F36" s="185"/>
    </row>
    <row r="37" spans="1:7">
      <c r="A37" s="71" t="s">
        <v>309</v>
      </c>
      <c r="B37" s="16" t="s">
        <v>364</v>
      </c>
      <c r="C37" s="16" t="s">
        <v>358</v>
      </c>
      <c r="D37" s="191">
        <v>418000</v>
      </c>
      <c r="E37" s="191">
        <f t="shared" si="1"/>
        <v>250800</v>
      </c>
      <c r="F37" s="185"/>
    </row>
    <row r="38" spans="1:7">
      <c r="A38" s="71" t="s">
        <v>58</v>
      </c>
      <c r="B38" s="16" t="s">
        <v>365</v>
      </c>
      <c r="C38" s="16" t="s">
        <v>360</v>
      </c>
      <c r="D38" s="191">
        <v>612000</v>
      </c>
      <c r="E38" s="191">
        <f t="shared" si="1"/>
        <v>367200</v>
      </c>
      <c r="F38" s="16"/>
    </row>
    <row r="39" spans="1:7">
      <c r="A39" s="71" t="s">
        <v>58</v>
      </c>
      <c r="B39" s="16" t="s">
        <v>366</v>
      </c>
      <c r="C39" s="16" t="s">
        <v>367</v>
      </c>
      <c r="D39" s="191">
        <v>510000</v>
      </c>
      <c r="E39" s="191">
        <f t="shared" si="1"/>
        <v>306000</v>
      </c>
      <c r="F39" s="185"/>
    </row>
    <row r="40" spans="1:7">
      <c r="A40" s="71" t="s">
        <v>58</v>
      </c>
      <c r="B40" s="16" t="s">
        <v>368</v>
      </c>
      <c r="C40" s="16" t="s">
        <v>369</v>
      </c>
      <c r="D40" s="191">
        <v>306000</v>
      </c>
      <c r="E40" s="191">
        <f t="shared" si="1"/>
        <v>183600</v>
      </c>
      <c r="F40" s="185"/>
    </row>
    <row r="41" spans="1:7">
      <c r="A41" s="71" t="s">
        <v>58</v>
      </c>
      <c r="B41" s="16" t="s">
        <v>370</v>
      </c>
      <c r="C41" s="16" t="s">
        <v>371</v>
      </c>
      <c r="D41" s="191">
        <v>510000</v>
      </c>
      <c r="E41" s="191">
        <f t="shared" si="1"/>
        <v>306000</v>
      </c>
      <c r="F41" s="185"/>
    </row>
    <row r="42" spans="1:7" ht="18.5">
      <c r="D42" s="193">
        <f>SUM(D33:D41)</f>
        <v>4679000</v>
      </c>
      <c r="E42" s="190">
        <f>SUM(E33:E41)</f>
        <v>2807400</v>
      </c>
    </row>
    <row r="43" spans="1:7" ht="23.5">
      <c r="A43" s="75"/>
      <c r="F43" s="194" t="s">
        <v>48</v>
      </c>
      <c r="G43" s="194" t="s">
        <v>36</v>
      </c>
    </row>
    <row r="44" spans="1:7" ht="23.5">
      <c r="A44" s="75"/>
      <c r="E44" s="195" t="s">
        <v>372</v>
      </c>
      <c r="F44" s="196">
        <v>4000000</v>
      </c>
      <c r="G44" s="197" t="s">
        <v>373</v>
      </c>
    </row>
    <row r="45" spans="1:7" ht="23.5">
      <c r="A45" s="75"/>
      <c r="E45" s="198">
        <f>E5+E10+E15+D21+E24+E29+E42</f>
        <v>5145000</v>
      </c>
      <c r="F45" s="199">
        <f>E5+E10+E15+E24+E28+E33+E34+E35+E36+E39+E40+E41+E37</f>
        <v>3997800</v>
      </c>
      <c r="G45" s="200" t="s">
        <v>374</v>
      </c>
    </row>
    <row r="46" spans="1:7" ht="23.5">
      <c r="A46" s="75"/>
      <c r="F46" s="201">
        <f>F44-F45</f>
        <v>2200</v>
      </c>
      <c r="G46" s="16" t="s">
        <v>375</v>
      </c>
    </row>
    <row r="47" spans="1:7" ht="23.5">
      <c r="F47" s="202">
        <f>E45-F44</f>
        <v>1145000</v>
      </c>
      <c r="G47" s="203" t="s">
        <v>376</v>
      </c>
    </row>
  </sheetData>
  <mergeCells count="1">
    <mergeCell ref="A31:E3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G30"/>
  <sheetViews>
    <sheetView workbookViewId="0">
      <selection sqref="A1:XFD2"/>
    </sheetView>
  </sheetViews>
  <sheetFormatPr baseColWidth="10" defaultRowHeight="14.5"/>
  <cols>
    <col min="1" max="1" width="6.54296875" customWidth="1"/>
    <col min="2" max="2" width="30" customWidth="1"/>
    <col min="3" max="3" width="24.453125" customWidth="1"/>
    <col min="4" max="4" width="18.81640625" customWidth="1"/>
    <col min="6" max="6" width="16.7265625" customWidth="1"/>
    <col min="7" max="7" width="23.26953125" customWidth="1"/>
  </cols>
  <sheetData>
    <row r="1" spans="1:7">
      <c r="A1" s="331" t="s">
        <v>0</v>
      </c>
      <c r="B1" s="331"/>
      <c r="C1" s="331"/>
      <c r="D1" s="331"/>
    </row>
    <row r="2" spans="1:7">
      <c r="A2" s="331" t="s">
        <v>1</v>
      </c>
      <c r="B2" s="331"/>
      <c r="C2" s="331"/>
      <c r="D2" s="331"/>
    </row>
    <row r="5" spans="1:7" ht="23.5">
      <c r="A5" s="359" t="s">
        <v>307</v>
      </c>
      <c r="B5" s="360"/>
      <c r="C5" s="360"/>
      <c r="D5" s="360"/>
      <c r="E5" s="360"/>
      <c r="F5" s="360"/>
      <c r="G5" s="360"/>
    </row>
    <row r="6" spans="1:7" ht="21">
      <c r="A6" s="110" t="s">
        <v>42</v>
      </c>
      <c r="B6" s="79" t="s">
        <v>32</v>
      </c>
      <c r="C6" s="79" t="s">
        <v>47</v>
      </c>
      <c r="D6" s="79" t="s">
        <v>163</v>
      </c>
      <c r="E6" s="79" t="s">
        <v>164</v>
      </c>
      <c r="F6" s="79" t="s">
        <v>48</v>
      </c>
      <c r="G6" s="79" t="s">
        <v>38</v>
      </c>
    </row>
    <row r="7" spans="1:7" ht="21">
      <c r="A7" s="110">
        <v>1</v>
      </c>
      <c r="B7" s="157" t="s">
        <v>308</v>
      </c>
      <c r="C7" s="158">
        <v>1093794498</v>
      </c>
      <c r="D7" s="159">
        <v>35900</v>
      </c>
      <c r="E7" s="160" t="s">
        <v>309</v>
      </c>
      <c r="F7" s="70">
        <v>30</v>
      </c>
      <c r="G7" s="16"/>
    </row>
    <row r="8" spans="1:7" ht="21">
      <c r="A8" s="110">
        <v>2</v>
      </c>
      <c r="B8" s="157" t="s">
        <v>310</v>
      </c>
      <c r="C8" s="161">
        <v>996533023041991</v>
      </c>
      <c r="D8" s="159">
        <v>33351</v>
      </c>
      <c r="E8" s="160" t="s">
        <v>309</v>
      </c>
      <c r="F8" s="70">
        <v>30</v>
      </c>
      <c r="G8" s="16"/>
    </row>
    <row r="9" spans="1:7" ht="21">
      <c r="A9" s="110">
        <v>3</v>
      </c>
      <c r="B9" s="157" t="s">
        <v>311</v>
      </c>
      <c r="C9" s="158">
        <v>1092365072</v>
      </c>
      <c r="D9" s="159">
        <v>35893</v>
      </c>
      <c r="E9" s="160" t="s">
        <v>58</v>
      </c>
      <c r="F9" s="70">
        <v>30</v>
      </c>
      <c r="G9" s="16"/>
    </row>
    <row r="10" spans="1:7" ht="21">
      <c r="A10" s="110">
        <v>4</v>
      </c>
      <c r="B10" s="157" t="s">
        <v>312</v>
      </c>
      <c r="C10" s="158">
        <v>1090418322</v>
      </c>
      <c r="D10" s="159">
        <v>32980</v>
      </c>
      <c r="E10" s="160" t="s">
        <v>58</v>
      </c>
      <c r="F10" s="70">
        <v>30</v>
      </c>
      <c r="G10" s="16"/>
    </row>
    <row r="11" spans="1:7" ht="21">
      <c r="A11" s="110">
        <v>5</v>
      </c>
      <c r="B11" s="157" t="s">
        <v>313</v>
      </c>
      <c r="C11" s="162">
        <v>1090448768</v>
      </c>
      <c r="D11" s="159">
        <v>33715</v>
      </c>
      <c r="E11" s="160" t="s">
        <v>58</v>
      </c>
      <c r="F11" s="70">
        <v>30</v>
      </c>
      <c r="G11" s="16"/>
    </row>
    <row r="12" spans="1:7" ht="21">
      <c r="A12" s="117">
        <v>6</v>
      </c>
      <c r="B12" s="163" t="s">
        <v>314</v>
      </c>
      <c r="C12" s="158">
        <v>88227106</v>
      </c>
      <c r="D12" s="159">
        <v>26767</v>
      </c>
      <c r="E12" s="164" t="s">
        <v>58</v>
      </c>
      <c r="F12" s="70">
        <v>30</v>
      </c>
      <c r="G12" s="16"/>
    </row>
    <row r="13" spans="1:7" ht="21">
      <c r="A13" s="110">
        <v>7</v>
      </c>
      <c r="B13" s="157" t="s">
        <v>315</v>
      </c>
      <c r="C13" s="158">
        <v>1094268481</v>
      </c>
      <c r="D13" s="159">
        <v>40283</v>
      </c>
      <c r="E13" s="160" t="s">
        <v>58</v>
      </c>
      <c r="F13" s="70">
        <v>30</v>
      </c>
      <c r="G13" s="16"/>
    </row>
    <row r="14" spans="1:7" ht="21">
      <c r="A14" s="110">
        <v>8</v>
      </c>
      <c r="B14" s="157" t="s">
        <v>316</v>
      </c>
      <c r="C14" s="158">
        <v>1010070534</v>
      </c>
      <c r="D14" s="159">
        <v>36640</v>
      </c>
      <c r="E14" s="160" t="s">
        <v>58</v>
      </c>
      <c r="F14" s="70">
        <v>30</v>
      </c>
      <c r="G14" s="16"/>
    </row>
    <row r="15" spans="1:7" ht="21">
      <c r="A15" s="165"/>
      <c r="B15" s="166"/>
      <c r="C15" s="167"/>
      <c r="D15" s="168"/>
      <c r="E15" s="169"/>
      <c r="F15" s="74">
        <f>SUM(F7:F14)</f>
        <v>240</v>
      </c>
    </row>
    <row r="16" spans="1:7" ht="18.5">
      <c r="B16" s="166"/>
      <c r="C16" s="166"/>
      <c r="D16" s="166"/>
      <c r="E16" s="166"/>
    </row>
    <row r="18" spans="1:7" ht="23.5">
      <c r="A18" s="359" t="s">
        <v>317</v>
      </c>
      <c r="B18" s="360"/>
      <c r="C18" s="360"/>
      <c r="D18" s="360"/>
      <c r="E18" s="360"/>
      <c r="F18" s="360"/>
      <c r="G18" s="360"/>
    </row>
    <row r="19" spans="1:7" ht="21">
      <c r="A19" s="110" t="s">
        <v>42</v>
      </c>
      <c r="B19" s="79" t="s">
        <v>32</v>
      </c>
      <c r="C19" s="79" t="s">
        <v>47</v>
      </c>
      <c r="D19" s="79" t="s">
        <v>163</v>
      </c>
      <c r="E19" s="79" t="s">
        <v>164</v>
      </c>
      <c r="F19" s="79" t="s">
        <v>48</v>
      </c>
      <c r="G19" s="79" t="s">
        <v>174</v>
      </c>
    </row>
    <row r="20" spans="1:7" ht="21">
      <c r="A20" s="110">
        <v>1</v>
      </c>
      <c r="B20" s="170" t="s">
        <v>318</v>
      </c>
      <c r="C20" s="158">
        <v>1005054226</v>
      </c>
      <c r="D20" s="159">
        <v>37389</v>
      </c>
      <c r="E20" s="116" t="s">
        <v>309</v>
      </c>
      <c r="F20" s="171">
        <v>30000</v>
      </c>
      <c r="G20" s="16"/>
    </row>
    <row r="21" spans="1:7" ht="21">
      <c r="A21" s="110">
        <v>2</v>
      </c>
      <c r="B21" s="157" t="s">
        <v>319</v>
      </c>
      <c r="C21" s="158">
        <v>88209955</v>
      </c>
      <c r="D21" s="159">
        <v>26806</v>
      </c>
      <c r="E21" s="116" t="s">
        <v>58</v>
      </c>
      <c r="F21" s="171">
        <v>30000</v>
      </c>
      <c r="G21" s="16"/>
    </row>
    <row r="22" spans="1:7" ht="21">
      <c r="A22" s="110">
        <v>3</v>
      </c>
      <c r="B22" s="68" t="s">
        <v>320</v>
      </c>
      <c r="C22" s="158">
        <v>1092942844</v>
      </c>
      <c r="D22" s="159">
        <v>35214</v>
      </c>
      <c r="E22" s="116" t="s">
        <v>58</v>
      </c>
      <c r="F22" s="171">
        <v>30000</v>
      </c>
      <c r="G22" s="16"/>
    </row>
    <row r="23" spans="1:7" ht="21">
      <c r="A23" s="110">
        <v>4</v>
      </c>
      <c r="B23" s="157" t="s">
        <v>321</v>
      </c>
      <c r="C23" s="158">
        <v>1004806430</v>
      </c>
      <c r="D23" s="159">
        <v>29345</v>
      </c>
      <c r="E23" s="116" t="s">
        <v>58</v>
      </c>
      <c r="F23" s="171">
        <v>30000</v>
      </c>
      <c r="G23" s="16"/>
    </row>
    <row r="24" spans="1:7" ht="21">
      <c r="A24" s="110">
        <v>5</v>
      </c>
      <c r="B24" s="157" t="s">
        <v>322</v>
      </c>
      <c r="C24" s="162">
        <v>88222973</v>
      </c>
      <c r="D24" s="159">
        <v>27889</v>
      </c>
      <c r="E24" s="116" t="s">
        <v>58</v>
      </c>
      <c r="F24" s="171">
        <v>30000</v>
      </c>
      <c r="G24" s="16"/>
    </row>
    <row r="25" spans="1:7" ht="21">
      <c r="A25" s="117">
        <v>6</v>
      </c>
      <c r="B25" s="163" t="s">
        <v>323</v>
      </c>
      <c r="C25" s="162">
        <v>1093758227</v>
      </c>
      <c r="D25" s="159">
        <v>32279</v>
      </c>
      <c r="E25" s="116" t="s">
        <v>58</v>
      </c>
      <c r="F25" s="171">
        <v>30000</v>
      </c>
      <c r="G25" s="16"/>
    </row>
    <row r="26" spans="1:7" ht="21">
      <c r="A26" s="110">
        <v>7</v>
      </c>
      <c r="B26" s="157" t="s">
        <v>324</v>
      </c>
      <c r="C26" s="158">
        <v>13491265</v>
      </c>
      <c r="D26" s="159">
        <v>23501</v>
      </c>
      <c r="E26" s="116" t="s">
        <v>58</v>
      </c>
      <c r="F26" s="171">
        <v>30000</v>
      </c>
      <c r="G26" s="16"/>
    </row>
    <row r="27" spans="1:7" ht="21">
      <c r="A27" s="110">
        <v>8</v>
      </c>
      <c r="B27" s="157" t="s">
        <v>325</v>
      </c>
      <c r="C27" s="158">
        <v>1093767878</v>
      </c>
      <c r="D27" s="159">
        <v>34116</v>
      </c>
      <c r="E27" s="116" t="s">
        <v>58</v>
      </c>
      <c r="F27" s="171">
        <v>30000</v>
      </c>
      <c r="G27" s="16"/>
    </row>
    <row r="28" spans="1:7" ht="21">
      <c r="A28" s="110">
        <v>9</v>
      </c>
      <c r="B28" s="157" t="s">
        <v>326</v>
      </c>
      <c r="C28" s="158">
        <v>1090362200</v>
      </c>
      <c r="D28" s="159">
        <v>37770</v>
      </c>
      <c r="E28" s="116" t="s">
        <v>58</v>
      </c>
      <c r="F28" s="171">
        <v>30000</v>
      </c>
      <c r="G28" s="16"/>
    </row>
    <row r="29" spans="1:7" ht="21">
      <c r="A29" s="110">
        <v>10</v>
      </c>
      <c r="B29" s="157" t="s">
        <v>327</v>
      </c>
      <c r="C29" s="158">
        <v>882421644</v>
      </c>
      <c r="D29" s="159">
        <v>28990</v>
      </c>
      <c r="E29" s="116" t="s">
        <v>58</v>
      </c>
      <c r="F29" s="171">
        <v>30000</v>
      </c>
      <c r="G29" s="16"/>
    </row>
    <row r="30" spans="1:7" ht="18.5">
      <c r="F30" s="172">
        <f>SUM(F20:F29)</f>
        <v>300000</v>
      </c>
    </row>
  </sheetData>
  <mergeCells count="4">
    <mergeCell ref="A5:G5"/>
    <mergeCell ref="A18:G18"/>
    <mergeCell ref="A1:D1"/>
    <mergeCell ref="A2:D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</sheetPr>
  <dimension ref="A1:D25"/>
  <sheetViews>
    <sheetView topLeftCell="A10" workbookViewId="0">
      <selection activeCell="H24" sqref="H24"/>
    </sheetView>
  </sheetViews>
  <sheetFormatPr baseColWidth="10" defaultRowHeight="14.5"/>
  <cols>
    <col min="2" max="2" width="32.26953125" customWidth="1"/>
    <col min="3" max="3" width="21.1796875" customWidth="1"/>
    <col min="4" max="4" width="23.54296875" customWidth="1"/>
  </cols>
  <sheetData>
    <row r="1" spans="1:4" ht="18.5">
      <c r="A1" s="367" t="s">
        <v>391</v>
      </c>
      <c r="B1" s="367"/>
      <c r="C1" s="367"/>
      <c r="D1" s="367"/>
    </row>
    <row r="4" spans="1:4" ht="15" thickBot="1"/>
    <row r="5" spans="1:4" ht="18.5">
      <c r="A5" s="209" t="s">
        <v>42</v>
      </c>
      <c r="B5" s="210" t="s">
        <v>32</v>
      </c>
      <c r="C5" s="211" t="s">
        <v>47</v>
      </c>
      <c r="D5" s="212" t="s">
        <v>48</v>
      </c>
    </row>
    <row r="6" spans="1:4" ht="18.5">
      <c r="A6" s="79">
        <v>1</v>
      </c>
      <c r="B6" s="213" t="s">
        <v>388</v>
      </c>
      <c r="C6" s="157">
        <v>1093753199</v>
      </c>
      <c r="D6" s="214">
        <v>50000</v>
      </c>
    </row>
    <row r="7" spans="1:4" ht="18.5">
      <c r="A7" s="79">
        <v>2</v>
      </c>
      <c r="B7" s="213" t="s">
        <v>363</v>
      </c>
      <c r="C7" s="157">
        <v>5401967</v>
      </c>
      <c r="D7" s="214">
        <v>50000</v>
      </c>
    </row>
    <row r="8" spans="1:4" ht="18.5">
      <c r="A8" s="79">
        <v>3</v>
      </c>
      <c r="B8" s="213" t="s">
        <v>389</v>
      </c>
      <c r="C8" s="157">
        <v>1019138028</v>
      </c>
      <c r="D8" s="214">
        <v>50000</v>
      </c>
    </row>
    <row r="9" spans="1:4" ht="18.5">
      <c r="A9" s="79">
        <v>4</v>
      </c>
      <c r="B9" s="213" t="s">
        <v>385</v>
      </c>
      <c r="C9" s="157">
        <v>88263778</v>
      </c>
      <c r="D9" s="214">
        <v>50000</v>
      </c>
    </row>
    <row r="10" spans="1:4" ht="18.5">
      <c r="A10" s="79">
        <v>5</v>
      </c>
      <c r="B10" s="213" t="s">
        <v>390</v>
      </c>
      <c r="C10" s="157">
        <v>1112471823</v>
      </c>
      <c r="D10" s="214">
        <v>50000</v>
      </c>
    </row>
    <row r="11" spans="1:4" ht="18.5">
      <c r="A11" s="79">
        <v>6</v>
      </c>
      <c r="B11" s="213" t="s">
        <v>384</v>
      </c>
      <c r="C11" s="157">
        <v>1092352371</v>
      </c>
      <c r="D11" s="214">
        <v>50000</v>
      </c>
    </row>
    <row r="12" spans="1:4" ht="19" thickBot="1">
      <c r="A12" s="79"/>
      <c r="B12" s="215"/>
      <c r="C12" s="216"/>
      <c r="D12" s="217">
        <f>SUM(D6:D11)</f>
        <v>300000</v>
      </c>
    </row>
    <row r="16" spans="1:4" ht="18.5">
      <c r="A16" s="368" t="s">
        <v>393</v>
      </c>
      <c r="B16" s="368"/>
      <c r="C16" s="368"/>
      <c r="D16" s="368"/>
    </row>
    <row r="19" spans="1:4" ht="15" thickBot="1"/>
    <row r="20" spans="1:4" ht="18.5">
      <c r="A20" s="209" t="s">
        <v>42</v>
      </c>
      <c r="B20" s="210" t="s">
        <v>32</v>
      </c>
      <c r="C20" s="211" t="s">
        <v>47</v>
      </c>
      <c r="D20" s="212" t="s">
        <v>48</v>
      </c>
    </row>
    <row r="21" spans="1:4" ht="18.5">
      <c r="A21" s="79">
        <v>1</v>
      </c>
      <c r="B21" s="213" t="s">
        <v>365</v>
      </c>
      <c r="C21" s="160">
        <v>1090380027</v>
      </c>
      <c r="D21" s="214">
        <v>50000</v>
      </c>
    </row>
    <row r="22" spans="1:4" ht="18.5">
      <c r="A22" s="79">
        <v>2</v>
      </c>
      <c r="B22" s="213" t="s">
        <v>368</v>
      </c>
      <c r="C22" s="218">
        <v>1090479328</v>
      </c>
      <c r="D22" s="214">
        <v>50000</v>
      </c>
    </row>
    <row r="23" spans="1:4" ht="18.5">
      <c r="A23" s="79">
        <v>3</v>
      </c>
      <c r="B23" s="213" t="s">
        <v>340</v>
      </c>
      <c r="C23" s="218">
        <v>1004842965</v>
      </c>
      <c r="D23" s="214">
        <v>50000</v>
      </c>
    </row>
    <row r="24" spans="1:4" ht="18.5">
      <c r="A24" s="79">
        <v>4</v>
      </c>
      <c r="B24" s="213" t="s">
        <v>392</v>
      </c>
      <c r="C24" s="160">
        <v>1004922387</v>
      </c>
      <c r="D24" s="214">
        <v>50000</v>
      </c>
    </row>
    <row r="25" spans="1:4" ht="19" thickBot="1">
      <c r="A25" s="79"/>
      <c r="B25" s="215"/>
      <c r="C25" s="216"/>
      <c r="D25" s="217">
        <f>SUM(D21:D24)</f>
        <v>200000</v>
      </c>
    </row>
  </sheetData>
  <mergeCells count="2">
    <mergeCell ref="A1:D1"/>
    <mergeCell ref="A16:D1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39997558519241921"/>
  </sheetPr>
  <dimension ref="A1:G22"/>
  <sheetViews>
    <sheetView workbookViewId="0">
      <selection activeCell="G27" sqref="G27"/>
    </sheetView>
  </sheetViews>
  <sheetFormatPr baseColWidth="10" defaultRowHeight="14.5"/>
  <cols>
    <col min="2" max="2" width="28" customWidth="1"/>
    <col min="3" max="3" width="18.453125" customWidth="1"/>
    <col min="4" max="4" width="15.453125" customWidth="1"/>
    <col min="6" max="6" width="15.81640625" customWidth="1"/>
    <col min="7" max="7" width="18.7265625" customWidth="1"/>
  </cols>
  <sheetData>
    <row r="1" spans="1:7">
      <c r="A1" s="331" t="s">
        <v>0</v>
      </c>
      <c r="B1" s="331"/>
      <c r="C1" s="331"/>
      <c r="D1" s="331"/>
    </row>
    <row r="2" spans="1:7">
      <c r="A2" s="331" t="s">
        <v>1</v>
      </c>
      <c r="B2" s="331"/>
      <c r="C2" s="331"/>
      <c r="D2" s="331"/>
    </row>
    <row r="4" spans="1:7" ht="23.5">
      <c r="A4" s="359" t="s">
        <v>377</v>
      </c>
      <c r="B4" s="360"/>
      <c r="C4" s="360"/>
      <c r="D4" s="360"/>
      <c r="E4" s="360"/>
      <c r="F4" s="360"/>
      <c r="G4" s="360"/>
    </row>
    <row r="5" spans="1:7" ht="21">
      <c r="A5" s="110" t="s">
        <v>42</v>
      </c>
      <c r="B5" s="79" t="s">
        <v>32</v>
      </c>
      <c r="C5" s="79" t="s">
        <v>47</v>
      </c>
      <c r="D5" s="79" t="s">
        <v>163</v>
      </c>
      <c r="E5" s="79" t="s">
        <v>164</v>
      </c>
      <c r="F5" s="79" t="s">
        <v>48</v>
      </c>
      <c r="G5" s="79" t="s">
        <v>38</v>
      </c>
    </row>
    <row r="6" spans="1:7" ht="21">
      <c r="A6" s="110">
        <v>1</v>
      </c>
      <c r="B6" s="204" t="s">
        <v>378</v>
      </c>
      <c r="C6" s="205">
        <v>1010013071</v>
      </c>
      <c r="D6" s="206">
        <v>35245</v>
      </c>
      <c r="E6" s="160" t="s">
        <v>309</v>
      </c>
      <c r="F6" s="70">
        <v>30</v>
      </c>
      <c r="G6" s="16"/>
    </row>
    <row r="7" spans="1:7" ht="21">
      <c r="A7" s="110">
        <v>2</v>
      </c>
      <c r="B7" s="204" t="s">
        <v>379</v>
      </c>
      <c r="C7" s="205">
        <v>1090450476</v>
      </c>
      <c r="D7" s="206">
        <v>33768</v>
      </c>
      <c r="E7" s="160" t="s">
        <v>309</v>
      </c>
      <c r="F7" s="70">
        <v>30</v>
      </c>
      <c r="G7" s="16"/>
    </row>
    <row r="8" spans="1:7" ht="21">
      <c r="A8" s="110">
        <v>3</v>
      </c>
      <c r="B8" s="204" t="s">
        <v>380</v>
      </c>
      <c r="C8" s="205">
        <v>1192723013</v>
      </c>
      <c r="D8" s="206">
        <v>37415</v>
      </c>
      <c r="E8" s="160" t="s">
        <v>309</v>
      </c>
      <c r="F8" s="70">
        <v>30</v>
      </c>
      <c r="G8" s="16"/>
    </row>
    <row r="9" spans="1:7" ht="21">
      <c r="A9" s="110">
        <v>4</v>
      </c>
      <c r="B9" s="157" t="s">
        <v>370</v>
      </c>
      <c r="C9" s="160">
        <v>1004913235</v>
      </c>
      <c r="D9" s="207">
        <v>37784</v>
      </c>
      <c r="E9" s="160" t="s">
        <v>58</v>
      </c>
      <c r="F9" s="70">
        <v>30</v>
      </c>
      <c r="G9" s="16"/>
    </row>
    <row r="10" spans="1:7" ht="21">
      <c r="A10" s="110">
        <v>5</v>
      </c>
      <c r="B10" s="208" t="s">
        <v>381</v>
      </c>
      <c r="C10" s="205">
        <v>88221694</v>
      </c>
      <c r="D10" s="206">
        <v>27938</v>
      </c>
      <c r="E10" s="160" t="s">
        <v>58</v>
      </c>
      <c r="F10" s="70">
        <v>30</v>
      </c>
      <c r="G10" s="16"/>
    </row>
    <row r="11" spans="1:7" ht="21">
      <c r="A11" s="117">
        <v>6</v>
      </c>
      <c r="B11" s="208" t="s">
        <v>382</v>
      </c>
      <c r="C11" s="205">
        <v>109038010</v>
      </c>
      <c r="D11" s="206">
        <v>31576</v>
      </c>
      <c r="E11" s="164" t="s">
        <v>58</v>
      </c>
      <c r="F11" s="70">
        <v>30</v>
      </c>
      <c r="G11" s="16"/>
    </row>
    <row r="12" spans="1:7" ht="21">
      <c r="A12" s="110">
        <v>7</v>
      </c>
      <c r="B12" s="157" t="s">
        <v>59</v>
      </c>
      <c r="C12" s="160">
        <v>1090437874</v>
      </c>
      <c r="D12" s="207"/>
      <c r="E12" s="160"/>
      <c r="F12" s="70">
        <v>30</v>
      </c>
      <c r="G12" s="16"/>
    </row>
    <row r="13" spans="1:7" ht="21">
      <c r="A13" s="165"/>
      <c r="B13" s="166"/>
      <c r="C13" s="167"/>
      <c r="D13" s="168"/>
      <c r="E13" s="169"/>
      <c r="F13" s="74">
        <f>SUM(F6:F12)</f>
        <v>210</v>
      </c>
    </row>
    <row r="14" spans="1:7" ht="18.5">
      <c r="B14" s="166"/>
      <c r="C14" s="166"/>
      <c r="D14" s="166"/>
      <c r="E14" s="166"/>
    </row>
    <row r="16" spans="1:7" ht="23.5">
      <c r="A16" s="359" t="s">
        <v>383</v>
      </c>
      <c r="B16" s="360"/>
      <c r="C16" s="360"/>
      <c r="D16" s="360"/>
      <c r="E16" s="360"/>
      <c r="F16" s="360"/>
      <c r="G16" s="360"/>
    </row>
    <row r="17" spans="1:7" ht="21">
      <c r="A17" s="110" t="s">
        <v>42</v>
      </c>
      <c r="B17" s="79" t="s">
        <v>32</v>
      </c>
      <c r="C17" s="79" t="s">
        <v>47</v>
      </c>
      <c r="D17" s="79" t="s">
        <v>163</v>
      </c>
      <c r="E17" s="79" t="s">
        <v>164</v>
      </c>
      <c r="F17" s="79" t="s">
        <v>48</v>
      </c>
      <c r="G17" s="79" t="s">
        <v>174</v>
      </c>
    </row>
    <row r="18" spans="1:7" ht="21">
      <c r="A18" s="110">
        <v>1</v>
      </c>
      <c r="B18" s="170" t="s">
        <v>384</v>
      </c>
      <c r="C18" s="160">
        <v>1004926480</v>
      </c>
      <c r="D18" s="207">
        <v>37080</v>
      </c>
      <c r="E18" s="116" t="s">
        <v>309</v>
      </c>
      <c r="F18" s="171">
        <v>30000</v>
      </c>
      <c r="G18" s="16"/>
    </row>
    <row r="19" spans="1:7" ht="21">
      <c r="A19" s="110">
        <v>2</v>
      </c>
      <c r="B19" s="157" t="s">
        <v>385</v>
      </c>
      <c r="C19" s="160">
        <v>88263778</v>
      </c>
      <c r="D19" s="207">
        <v>30136</v>
      </c>
      <c r="E19" s="116" t="s">
        <v>58</v>
      </c>
      <c r="F19" s="171">
        <v>30000</v>
      </c>
      <c r="G19" s="16"/>
    </row>
    <row r="20" spans="1:7" ht="21">
      <c r="A20" s="110">
        <v>3</v>
      </c>
      <c r="B20" s="68" t="s">
        <v>386</v>
      </c>
      <c r="C20" s="160">
        <v>1090423377</v>
      </c>
      <c r="D20" s="207">
        <v>33079</v>
      </c>
      <c r="E20" s="116" t="s">
        <v>58</v>
      </c>
      <c r="F20" s="171">
        <v>30000</v>
      </c>
      <c r="G20" s="16"/>
    </row>
    <row r="21" spans="1:7" ht="21">
      <c r="A21" s="110">
        <v>4</v>
      </c>
      <c r="B21" s="157" t="s">
        <v>387</v>
      </c>
      <c r="C21" s="160">
        <v>1004804567</v>
      </c>
      <c r="D21" s="207">
        <v>34897</v>
      </c>
      <c r="E21" s="116" t="s">
        <v>58</v>
      </c>
      <c r="F21" s="171">
        <v>30000</v>
      </c>
      <c r="G21" s="16"/>
    </row>
    <row r="22" spans="1:7" ht="18.5">
      <c r="F22" s="172">
        <f>SUM(F18:F21)</f>
        <v>120000</v>
      </c>
    </row>
  </sheetData>
  <mergeCells count="4">
    <mergeCell ref="A4:G4"/>
    <mergeCell ref="A16:G16"/>
    <mergeCell ref="A1:D1"/>
    <mergeCell ref="A2:D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FF00"/>
  </sheetPr>
  <dimension ref="A1:H13"/>
  <sheetViews>
    <sheetView workbookViewId="0">
      <selection sqref="A1:XFD2"/>
    </sheetView>
  </sheetViews>
  <sheetFormatPr baseColWidth="10" defaultColWidth="10.7265625" defaultRowHeight="14.5"/>
  <cols>
    <col min="1" max="1" width="23" customWidth="1"/>
    <col min="2" max="2" width="23.81640625" customWidth="1"/>
    <col min="3" max="3" width="16.54296875" style="75" customWidth="1"/>
    <col min="4" max="4" width="16.1796875" customWidth="1"/>
    <col min="6" max="6" width="26.81640625" customWidth="1"/>
    <col min="7" max="7" width="16.26953125" customWidth="1"/>
    <col min="8" max="8" width="17.54296875" customWidth="1"/>
  </cols>
  <sheetData>
    <row r="1" spans="1:8">
      <c r="A1" s="331" t="s">
        <v>0</v>
      </c>
      <c r="B1" s="331"/>
      <c r="C1" s="331"/>
      <c r="D1" s="331"/>
    </row>
    <row r="2" spans="1:8">
      <c r="A2" s="331" t="s">
        <v>1</v>
      </c>
      <c r="B2" s="331"/>
      <c r="C2" s="331"/>
      <c r="D2" s="331"/>
    </row>
    <row r="4" spans="1:8" ht="23.5">
      <c r="A4" s="369" t="s">
        <v>154</v>
      </c>
      <c r="B4" s="369"/>
      <c r="C4" s="369"/>
      <c r="D4" s="369"/>
      <c r="E4" s="369"/>
      <c r="F4" s="369"/>
      <c r="G4" s="369"/>
      <c r="H4" s="369"/>
    </row>
    <row r="5" spans="1:8" ht="33" customHeight="1">
      <c r="A5" s="78" t="s">
        <v>32</v>
      </c>
      <c r="B5" s="78" t="s">
        <v>33</v>
      </c>
      <c r="C5" s="78" t="s">
        <v>34</v>
      </c>
      <c r="D5" s="78" t="s">
        <v>9</v>
      </c>
      <c r="E5" s="78" t="s">
        <v>35</v>
      </c>
      <c r="F5" s="78" t="s">
        <v>36</v>
      </c>
      <c r="G5" s="154" t="s">
        <v>37</v>
      </c>
      <c r="H5" s="78" t="s">
        <v>38</v>
      </c>
    </row>
    <row r="6" spans="1:8" ht="15.5">
      <c r="A6" s="68" t="s">
        <v>155</v>
      </c>
      <c r="B6" s="68" t="s">
        <v>156</v>
      </c>
      <c r="C6" s="112">
        <v>1092352589</v>
      </c>
      <c r="D6" s="89">
        <v>33240</v>
      </c>
      <c r="E6" s="69" t="s">
        <v>54</v>
      </c>
      <c r="F6" s="68" t="s">
        <v>157</v>
      </c>
      <c r="G6" s="70">
        <v>50</v>
      </c>
      <c r="H6" s="68"/>
    </row>
    <row r="7" spans="1:8" ht="15.5">
      <c r="A7" s="68" t="s">
        <v>158</v>
      </c>
      <c r="B7" s="68" t="s">
        <v>159</v>
      </c>
      <c r="C7" s="80">
        <v>1091652361</v>
      </c>
      <c r="D7" s="89">
        <v>37628</v>
      </c>
      <c r="E7" s="69" t="s">
        <v>39</v>
      </c>
      <c r="F7" s="68" t="s">
        <v>157</v>
      </c>
      <c r="G7" s="70">
        <v>50</v>
      </c>
      <c r="H7" s="68"/>
    </row>
    <row r="8" spans="1:8" ht="15.5">
      <c r="A8" s="68" t="s">
        <v>160</v>
      </c>
      <c r="B8" s="68" t="s">
        <v>161</v>
      </c>
      <c r="C8" s="80">
        <v>1090485118</v>
      </c>
      <c r="D8" s="89">
        <v>34715</v>
      </c>
      <c r="E8" s="69" t="s">
        <v>39</v>
      </c>
      <c r="F8" s="68" t="s">
        <v>157</v>
      </c>
      <c r="G8" s="70">
        <v>50</v>
      </c>
      <c r="H8" s="68"/>
    </row>
    <row r="9" spans="1:8">
      <c r="A9" s="16"/>
      <c r="B9" s="16"/>
      <c r="C9" s="71"/>
      <c r="D9" s="16"/>
      <c r="E9" s="72"/>
      <c r="F9" s="16"/>
      <c r="G9" s="16"/>
      <c r="H9" s="16"/>
    </row>
    <row r="10" spans="1:8" ht="18.5">
      <c r="A10" s="16"/>
      <c r="B10" s="16"/>
      <c r="C10" s="71"/>
      <c r="D10" s="16"/>
      <c r="E10" s="72"/>
      <c r="F10" s="73" t="s">
        <v>41</v>
      </c>
      <c r="G10" s="74">
        <f>SUM(G6:G9)</f>
        <v>150</v>
      </c>
      <c r="H10" s="16"/>
    </row>
    <row r="13" spans="1:8">
      <c r="G13" s="149" t="s">
        <v>191</v>
      </c>
    </row>
  </sheetData>
  <mergeCells count="3">
    <mergeCell ref="A1:D1"/>
    <mergeCell ref="A2:D2"/>
    <mergeCell ref="A4:H4"/>
  </mergeCells>
  <hyperlinks>
    <hyperlink ref="G13" location="ENERO!D31" tooltip="IR ENERO" display="ENERO" xr:uid="{00000000-0004-0000-1000-000000000000}"/>
  </hyperlink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FF00"/>
  </sheetPr>
  <dimension ref="A1:J12"/>
  <sheetViews>
    <sheetView workbookViewId="0">
      <selection sqref="A1:XFD10"/>
    </sheetView>
  </sheetViews>
  <sheetFormatPr baseColWidth="10" defaultRowHeight="14.5"/>
  <cols>
    <col min="1" max="1" width="8.54296875" customWidth="1"/>
    <col min="2" max="2" width="28.1796875" customWidth="1"/>
    <col min="3" max="3" width="63.7265625" customWidth="1"/>
    <col min="4" max="4" width="14.26953125" customWidth="1"/>
    <col min="5" max="5" width="18.26953125" customWidth="1"/>
    <col min="6" max="6" width="16.453125" customWidth="1"/>
    <col min="7" max="10" width="11.453125" style="25"/>
  </cols>
  <sheetData>
    <row r="1" spans="1:10">
      <c r="A1" s="331" t="s">
        <v>0</v>
      </c>
      <c r="B1" s="331"/>
      <c r="C1" s="331"/>
      <c r="D1" s="331"/>
      <c r="G1"/>
      <c r="H1"/>
      <c r="I1"/>
      <c r="J1"/>
    </row>
    <row r="2" spans="1:10">
      <c r="A2" s="331" t="s">
        <v>1</v>
      </c>
      <c r="B2" s="331"/>
      <c r="C2" s="331"/>
      <c r="D2" s="331"/>
      <c r="G2"/>
      <c r="H2"/>
      <c r="I2"/>
      <c r="J2"/>
    </row>
    <row r="4" spans="1:10" ht="36.75" customHeight="1">
      <c r="A4" s="344" t="s">
        <v>183</v>
      </c>
      <c r="B4" s="344"/>
      <c r="C4" s="344"/>
      <c r="D4" s="344"/>
      <c r="E4" s="344"/>
      <c r="F4" s="143"/>
      <c r="G4" s="144"/>
      <c r="H4" s="144"/>
      <c r="I4" s="144"/>
      <c r="J4" s="144"/>
    </row>
    <row r="5" spans="1:10">
      <c r="A5" s="75"/>
    </row>
    <row r="6" spans="1:10" ht="15.5">
      <c r="A6" s="137" t="s">
        <v>35</v>
      </c>
      <c r="B6" s="137" t="s">
        <v>49</v>
      </c>
      <c r="C6" s="137" t="s">
        <v>184</v>
      </c>
      <c r="D6" s="137" t="s">
        <v>50</v>
      </c>
      <c r="E6" s="138" t="s">
        <v>12</v>
      </c>
      <c r="F6" s="137" t="s">
        <v>190</v>
      </c>
    </row>
    <row r="7" spans="1:10" ht="15.5">
      <c r="A7" s="71" t="s">
        <v>58</v>
      </c>
      <c r="B7" s="16" t="s">
        <v>59</v>
      </c>
      <c r="C7" s="16" t="s">
        <v>185</v>
      </c>
      <c r="D7" s="111">
        <v>250000</v>
      </c>
      <c r="E7" s="139">
        <v>250000</v>
      </c>
      <c r="F7" s="145">
        <f>+E7/D7</f>
        <v>1</v>
      </c>
    </row>
    <row r="8" spans="1:10" ht="15.5">
      <c r="A8" s="71" t="s">
        <v>58</v>
      </c>
      <c r="B8" s="16" t="s">
        <v>186</v>
      </c>
      <c r="C8" s="16" t="s">
        <v>187</v>
      </c>
      <c r="D8" s="111">
        <v>1085000</v>
      </c>
      <c r="E8" s="139">
        <f>D8*60%</f>
        <v>651000</v>
      </c>
      <c r="F8" s="145">
        <f t="shared" ref="F8:F9" si="0">+E8/D8</f>
        <v>0.6</v>
      </c>
    </row>
    <row r="9" spans="1:10" ht="15.5">
      <c r="A9" s="71" t="s">
        <v>58</v>
      </c>
      <c r="B9" s="16" t="s">
        <v>188</v>
      </c>
      <c r="C9" s="16" t="s">
        <v>189</v>
      </c>
      <c r="D9" s="111">
        <v>550000</v>
      </c>
      <c r="E9" s="139">
        <v>600000</v>
      </c>
      <c r="F9" s="145">
        <f t="shared" si="0"/>
        <v>1.0909090909090908</v>
      </c>
    </row>
    <row r="10" spans="1:10" ht="21">
      <c r="A10" s="71"/>
      <c r="B10" s="16"/>
      <c r="C10" s="16"/>
      <c r="D10" s="140">
        <f>SUM(D7:D9)</f>
        <v>1885000</v>
      </c>
      <c r="E10" s="142">
        <f>SUM(E7:E9)</f>
        <v>1501000</v>
      </c>
    </row>
    <row r="11" spans="1:10">
      <c r="A11" s="75"/>
      <c r="E11" s="141"/>
    </row>
    <row r="12" spans="1:10" ht="18.5">
      <c r="A12" s="75"/>
      <c r="B12" s="370"/>
      <c r="C12" s="370"/>
      <c r="E12" s="149" t="s">
        <v>194</v>
      </c>
    </row>
  </sheetData>
  <mergeCells count="4">
    <mergeCell ref="A4:E4"/>
    <mergeCell ref="B12:C12"/>
    <mergeCell ref="A1:D1"/>
    <mergeCell ref="A2:D2"/>
  </mergeCells>
  <hyperlinks>
    <hyperlink ref="E12" location="ENERO!E32" tooltip="IR ENERO" display="IR ENERO" xr:uid="{00000000-0004-0000-1100-000000000000}"/>
  </hyperlink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CCFFCC"/>
  </sheetPr>
  <dimension ref="A1:G28"/>
  <sheetViews>
    <sheetView topLeftCell="A4" workbookViewId="0">
      <selection activeCell="F26" sqref="F26"/>
    </sheetView>
  </sheetViews>
  <sheetFormatPr baseColWidth="10" defaultRowHeight="14.5"/>
  <cols>
    <col min="1" max="1" width="5.453125" customWidth="1"/>
    <col min="2" max="2" width="25" customWidth="1"/>
    <col min="3" max="3" width="18.26953125" customWidth="1"/>
    <col min="4" max="4" width="17.26953125" style="75" customWidth="1"/>
    <col min="6" max="6" width="28.26953125" style="129" customWidth="1"/>
    <col min="7" max="7" width="17.81640625" customWidth="1"/>
  </cols>
  <sheetData>
    <row r="1" spans="1:7">
      <c r="A1" s="331" t="s">
        <v>0</v>
      </c>
      <c r="B1" s="331"/>
      <c r="C1" s="331"/>
      <c r="D1" s="331"/>
      <c r="F1"/>
    </row>
    <row r="2" spans="1:7">
      <c r="A2" s="331" t="s">
        <v>1</v>
      </c>
      <c r="B2" s="331"/>
      <c r="C2" s="331"/>
      <c r="D2" s="331"/>
      <c r="F2"/>
    </row>
    <row r="4" spans="1:7" ht="36.75" customHeight="1">
      <c r="A4" s="371" t="s">
        <v>162</v>
      </c>
      <c r="B4" s="372"/>
      <c r="C4" s="372"/>
      <c r="D4" s="372"/>
      <c r="E4" s="372"/>
      <c r="F4" s="372"/>
      <c r="G4" s="372"/>
    </row>
    <row r="5" spans="1:7" ht="21">
      <c r="A5" s="110" t="s">
        <v>42</v>
      </c>
      <c r="B5" s="79" t="s">
        <v>32</v>
      </c>
      <c r="C5" s="79" t="s">
        <v>47</v>
      </c>
      <c r="D5" s="87" t="s">
        <v>163</v>
      </c>
      <c r="E5" s="87" t="s">
        <v>164</v>
      </c>
      <c r="F5" s="130" t="s">
        <v>48</v>
      </c>
      <c r="G5" s="87" t="s">
        <v>38</v>
      </c>
    </row>
    <row r="6" spans="1:7" ht="21">
      <c r="A6" s="110">
        <v>1</v>
      </c>
      <c r="B6" s="113" t="s">
        <v>165</v>
      </c>
      <c r="C6" s="114">
        <v>1090365683</v>
      </c>
      <c r="D6" s="115">
        <v>31466</v>
      </c>
      <c r="E6" s="116" t="s">
        <v>40</v>
      </c>
      <c r="F6" s="131">
        <v>30000</v>
      </c>
      <c r="G6" s="16"/>
    </row>
    <row r="7" spans="1:7" ht="21">
      <c r="A7" s="110">
        <v>2</v>
      </c>
      <c r="B7" s="113" t="s">
        <v>166</v>
      </c>
      <c r="C7" s="114">
        <v>1090503402</v>
      </c>
      <c r="D7" s="115">
        <v>35483</v>
      </c>
      <c r="E7" s="116" t="s">
        <v>40</v>
      </c>
      <c r="F7" s="131">
        <v>30000</v>
      </c>
      <c r="G7" s="16"/>
    </row>
    <row r="8" spans="1:7" ht="21">
      <c r="A8" s="110">
        <v>3</v>
      </c>
      <c r="B8" s="113" t="s">
        <v>167</v>
      </c>
      <c r="C8" s="114">
        <v>1005025791</v>
      </c>
      <c r="D8" s="115">
        <v>37288</v>
      </c>
      <c r="E8" s="116" t="s">
        <v>40</v>
      </c>
      <c r="F8" s="131">
        <v>30000</v>
      </c>
      <c r="G8" s="16"/>
    </row>
    <row r="9" spans="1:7" ht="21">
      <c r="A9" s="110">
        <v>4</v>
      </c>
      <c r="B9" s="113" t="s">
        <v>168</v>
      </c>
      <c r="C9" s="114">
        <v>1112471823</v>
      </c>
      <c r="D9" s="115">
        <v>33291</v>
      </c>
      <c r="E9" s="116" t="s">
        <v>40</v>
      </c>
      <c r="F9" s="131">
        <v>30000</v>
      </c>
      <c r="G9" s="16"/>
    </row>
    <row r="10" spans="1:7" ht="21">
      <c r="A10" s="110">
        <v>5</v>
      </c>
      <c r="B10" s="113" t="s">
        <v>169</v>
      </c>
      <c r="C10" s="114">
        <v>13451573</v>
      </c>
      <c r="D10" s="115">
        <v>21953</v>
      </c>
      <c r="E10" s="116" t="s">
        <v>40</v>
      </c>
      <c r="F10" s="131">
        <v>30000</v>
      </c>
      <c r="G10" s="16"/>
    </row>
    <row r="11" spans="1:7" ht="21">
      <c r="A11" s="117">
        <v>6</v>
      </c>
      <c r="B11" s="118" t="s">
        <v>170</v>
      </c>
      <c r="C11" s="119">
        <v>1091964705</v>
      </c>
      <c r="D11" s="120">
        <v>37677</v>
      </c>
      <c r="E11" s="121" t="s">
        <v>40</v>
      </c>
      <c r="F11" s="131">
        <v>30000</v>
      </c>
      <c r="G11" s="16"/>
    </row>
    <row r="12" spans="1:7" ht="21">
      <c r="A12" s="110">
        <v>7</v>
      </c>
      <c r="B12" s="113" t="s">
        <v>171</v>
      </c>
      <c r="C12" s="114">
        <v>1090373014</v>
      </c>
      <c r="D12" s="115">
        <v>37314</v>
      </c>
      <c r="E12" s="116" t="s">
        <v>40</v>
      </c>
      <c r="F12" s="131">
        <v>30000</v>
      </c>
      <c r="G12" s="16"/>
    </row>
    <row r="13" spans="1:7" ht="21">
      <c r="A13" s="110">
        <v>8</v>
      </c>
      <c r="B13" s="113" t="s">
        <v>172</v>
      </c>
      <c r="C13" s="114">
        <v>1093293674</v>
      </c>
      <c r="D13" s="115">
        <v>38385</v>
      </c>
      <c r="E13" s="116" t="s">
        <v>40</v>
      </c>
      <c r="F13" s="131">
        <v>30000</v>
      </c>
      <c r="G13" s="16"/>
    </row>
    <row r="14" spans="1:7" ht="21">
      <c r="A14" s="122"/>
      <c r="B14" s="133" t="s">
        <v>26</v>
      </c>
      <c r="C14" s="123"/>
      <c r="D14" s="124"/>
      <c r="E14" s="125"/>
      <c r="F14" s="132">
        <f>SUM(F6:F13)</f>
        <v>240000</v>
      </c>
      <c r="G14" s="38"/>
    </row>
    <row r="15" spans="1:7" ht="18.5">
      <c r="A15" s="38"/>
      <c r="B15" s="126"/>
      <c r="C15" s="126"/>
      <c r="D15" s="126"/>
      <c r="E15" s="126"/>
    </row>
    <row r="16" spans="1:7">
      <c r="A16" s="38"/>
      <c r="B16" s="38"/>
      <c r="C16" s="38"/>
      <c r="D16" s="38"/>
      <c r="E16" s="38"/>
    </row>
    <row r="17" spans="1:7" ht="23.25" customHeight="1">
      <c r="A17" s="371" t="s">
        <v>173</v>
      </c>
      <c r="B17" s="372"/>
      <c r="C17" s="372"/>
      <c r="D17" s="372"/>
      <c r="E17" s="372"/>
      <c r="F17" s="372"/>
      <c r="G17" s="372"/>
    </row>
    <row r="18" spans="1:7" ht="21">
      <c r="A18" s="110" t="s">
        <v>42</v>
      </c>
      <c r="B18" s="79" t="s">
        <v>32</v>
      </c>
      <c r="C18" s="79" t="s">
        <v>47</v>
      </c>
      <c r="D18" s="87" t="s">
        <v>163</v>
      </c>
      <c r="E18" s="87" t="s">
        <v>164</v>
      </c>
      <c r="F18" s="130" t="s">
        <v>48</v>
      </c>
      <c r="G18" s="87" t="s">
        <v>174</v>
      </c>
    </row>
    <row r="19" spans="1:7" ht="21">
      <c r="A19" s="110">
        <v>1</v>
      </c>
      <c r="B19" s="127" t="s">
        <v>175</v>
      </c>
      <c r="C19" s="128">
        <v>1093798782</v>
      </c>
      <c r="D19" s="115">
        <v>36241</v>
      </c>
      <c r="E19" s="116" t="s">
        <v>39</v>
      </c>
      <c r="F19" s="131">
        <v>30000</v>
      </c>
      <c r="G19" s="16"/>
    </row>
    <row r="20" spans="1:7" ht="21">
      <c r="A20" s="110">
        <v>2</v>
      </c>
      <c r="B20" s="113" t="s">
        <v>176</v>
      </c>
      <c r="C20" s="114">
        <v>1093771367</v>
      </c>
      <c r="D20" s="115">
        <v>33693</v>
      </c>
      <c r="E20" s="116" t="s">
        <v>40</v>
      </c>
      <c r="F20" s="131">
        <v>30000</v>
      </c>
      <c r="G20" s="16"/>
    </row>
    <row r="21" spans="1:7" ht="21">
      <c r="A21" s="110">
        <v>3</v>
      </c>
      <c r="B21" s="113" t="s">
        <v>177</v>
      </c>
      <c r="C21" s="114">
        <v>1092352371</v>
      </c>
      <c r="D21" s="115">
        <v>33666</v>
      </c>
      <c r="E21" s="116" t="s">
        <v>40</v>
      </c>
      <c r="F21" s="131">
        <v>30000</v>
      </c>
      <c r="G21" s="16"/>
    </row>
    <row r="22" spans="1:7" ht="21">
      <c r="A22" s="110">
        <v>4</v>
      </c>
      <c r="B22" s="113" t="s">
        <v>178</v>
      </c>
      <c r="C22" s="114">
        <v>1090417871</v>
      </c>
      <c r="D22" s="115">
        <v>32949</v>
      </c>
      <c r="E22" s="116" t="s">
        <v>40</v>
      </c>
      <c r="F22" s="131">
        <v>30000</v>
      </c>
      <c r="G22" s="16"/>
    </row>
    <row r="23" spans="1:7" ht="21">
      <c r="A23" s="110">
        <v>5</v>
      </c>
      <c r="B23" s="113" t="s">
        <v>179</v>
      </c>
      <c r="C23" s="114">
        <v>5401967</v>
      </c>
      <c r="D23" s="115">
        <v>31136</v>
      </c>
      <c r="E23" s="116" t="s">
        <v>40</v>
      </c>
      <c r="F23" s="131">
        <v>30000</v>
      </c>
      <c r="G23" s="16"/>
    </row>
    <row r="24" spans="1:7" ht="21">
      <c r="A24" s="117">
        <v>6</v>
      </c>
      <c r="B24" s="118" t="s">
        <v>180</v>
      </c>
      <c r="C24" s="119">
        <v>1093734349</v>
      </c>
      <c r="D24" s="120">
        <v>30765</v>
      </c>
      <c r="E24" s="116" t="s">
        <v>40</v>
      </c>
      <c r="F24" s="131">
        <v>30000</v>
      </c>
      <c r="G24" s="16"/>
    </row>
    <row r="25" spans="1:7" ht="21">
      <c r="A25" s="110">
        <v>7</v>
      </c>
      <c r="B25" s="113" t="s">
        <v>181</v>
      </c>
      <c r="C25" s="114">
        <v>1004922387</v>
      </c>
      <c r="D25" s="115">
        <v>36599</v>
      </c>
      <c r="E25" s="116" t="s">
        <v>40</v>
      </c>
      <c r="F25" s="131">
        <v>30000</v>
      </c>
      <c r="G25" s="16"/>
    </row>
    <row r="26" spans="1:7" ht="18.5">
      <c r="B26" s="136" t="s">
        <v>26</v>
      </c>
      <c r="D26"/>
      <c r="F26" s="132">
        <f>SUM(F19:F25)</f>
        <v>210000</v>
      </c>
    </row>
    <row r="27" spans="1:7">
      <c r="D27"/>
    </row>
    <row r="28" spans="1:7" ht="18.5">
      <c r="B28" s="134" t="s">
        <v>182</v>
      </c>
      <c r="C28" s="18"/>
      <c r="D28" s="135"/>
      <c r="E28" s="19"/>
      <c r="F28" s="132">
        <f>+F14+F26</f>
        <v>450000</v>
      </c>
    </row>
  </sheetData>
  <mergeCells count="4">
    <mergeCell ref="A4:G4"/>
    <mergeCell ref="A17:G17"/>
    <mergeCell ref="A1:D1"/>
    <mergeCell ref="A2:D2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CC"/>
  </sheetPr>
  <dimension ref="A1:G86"/>
  <sheetViews>
    <sheetView topLeftCell="A67" zoomScale="80" zoomScaleNormal="80" workbookViewId="0">
      <selection activeCell="A57" sqref="A57:XFD58"/>
    </sheetView>
  </sheetViews>
  <sheetFormatPr baseColWidth="10" defaultRowHeight="14.5"/>
  <cols>
    <col min="1" max="1" width="12.1796875" customWidth="1"/>
    <col min="2" max="2" width="35" customWidth="1"/>
    <col min="3" max="3" width="52.1796875" customWidth="1"/>
    <col min="4" max="4" width="15.7265625" style="2" customWidth="1"/>
    <col min="5" max="5" width="14.1796875" bestFit="1" customWidth="1"/>
    <col min="6" max="6" width="6.1796875" customWidth="1"/>
    <col min="7" max="7" width="16.1796875" customWidth="1"/>
    <col min="254" max="254" width="15.7265625" customWidth="1"/>
    <col min="255" max="255" width="21.81640625" customWidth="1"/>
    <col min="256" max="256" width="46.453125" customWidth="1"/>
    <col min="257" max="257" width="17.7265625" customWidth="1"/>
    <col min="259" max="259" width="17" customWidth="1"/>
    <col min="261" max="261" width="14.1796875" bestFit="1" customWidth="1"/>
    <col min="510" max="510" width="15.7265625" customWidth="1"/>
    <col min="511" max="511" width="21.81640625" customWidth="1"/>
    <col min="512" max="512" width="46.453125" customWidth="1"/>
    <col min="513" max="513" width="17.7265625" customWidth="1"/>
    <col min="515" max="515" width="17" customWidth="1"/>
    <col min="517" max="517" width="14.1796875" bestFit="1" customWidth="1"/>
    <col min="766" max="766" width="15.7265625" customWidth="1"/>
    <col min="767" max="767" width="21.81640625" customWidth="1"/>
    <col min="768" max="768" width="46.453125" customWidth="1"/>
    <col min="769" max="769" width="17.7265625" customWidth="1"/>
    <col min="771" max="771" width="17" customWidth="1"/>
    <col min="773" max="773" width="14.1796875" bestFit="1" customWidth="1"/>
    <col min="1022" max="1022" width="15.7265625" customWidth="1"/>
    <col min="1023" max="1023" width="21.81640625" customWidth="1"/>
    <col min="1024" max="1024" width="46.453125" customWidth="1"/>
    <col min="1025" max="1025" width="17.7265625" customWidth="1"/>
    <col min="1027" max="1027" width="17" customWidth="1"/>
    <col min="1029" max="1029" width="14.1796875" bestFit="1" customWidth="1"/>
    <col min="1278" max="1278" width="15.7265625" customWidth="1"/>
    <col min="1279" max="1279" width="21.81640625" customWidth="1"/>
    <col min="1280" max="1280" width="46.453125" customWidth="1"/>
    <col min="1281" max="1281" width="17.7265625" customWidth="1"/>
    <col min="1283" max="1283" width="17" customWidth="1"/>
    <col min="1285" max="1285" width="14.1796875" bestFit="1" customWidth="1"/>
    <col min="1534" max="1534" width="15.7265625" customWidth="1"/>
    <col min="1535" max="1535" width="21.81640625" customWidth="1"/>
    <col min="1536" max="1536" width="46.453125" customWidth="1"/>
    <col min="1537" max="1537" width="17.7265625" customWidth="1"/>
    <col min="1539" max="1539" width="17" customWidth="1"/>
    <col min="1541" max="1541" width="14.1796875" bestFit="1" customWidth="1"/>
    <col min="1790" max="1790" width="15.7265625" customWidth="1"/>
    <col min="1791" max="1791" width="21.81640625" customWidth="1"/>
    <col min="1792" max="1792" width="46.453125" customWidth="1"/>
    <col min="1793" max="1793" width="17.7265625" customWidth="1"/>
    <col min="1795" max="1795" width="17" customWidth="1"/>
    <col min="1797" max="1797" width="14.1796875" bestFit="1" customWidth="1"/>
    <col min="2046" max="2046" width="15.7265625" customWidth="1"/>
    <col min="2047" max="2047" width="21.81640625" customWidth="1"/>
    <col min="2048" max="2048" width="46.453125" customWidth="1"/>
    <col min="2049" max="2049" width="17.7265625" customWidth="1"/>
    <col min="2051" max="2051" width="17" customWidth="1"/>
    <col min="2053" max="2053" width="14.1796875" bestFit="1" customWidth="1"/>
    <col min="2302" max="2302" width="15.7265625" customWidth="1"/>
    <col min="2303" max="2303" width="21.81640625" customWidth="1"/>
    <col min="2304" max="2304" width="46.453125" customWidth="1"/>
    <col min="2305" max="2305" width="17.7265625" customWidth="1"/>
    <col min="2307" max="2307" width="17" customWidth="1"/>
    <col min="2309" max="2309" width="14.1796875" bestFit="1" customWidth="1"/>
    <col min="2558" max="2558" width="15.7265625" customWidth="1"/>
    <col min="2559" max="2559" width="21.81640625" customWidth="1"/>
    <col min="2560" max="2560" width="46.453125" customWidth="1"/>
    <col min="2561" max="2561" width="17.7265625" customWidth="1"/>
    <col min="2563" max="2563" width="17" customWidth="1"/>
    <col min="2565" max="2565" width="14.1796875" bestFit="1" customWidth="1"/>
    <col min="2814" max="2814" width="15.7265625" customWidth="1"/>
    <col min="2815" max="2815" width="21.81640625" customWidth="1"/>
    <col min="2816" max="2816" width="46.453125" customWidth="1"/>
    <col min="2817" max="2817" width="17.7265625" customWidth="1"/>
    <col min="2819" max="2819" width="17" customWidth="1"/>
    <col min="2821" max="2821" width="14.1796875" bestFit="1" customWidth="1"/>
    <col min="3070" max="3070" width="15.7265625" customWidth="1"/>
    <col min="3071" max="3071" width="21.81640625" customWidth="1"/>
    <col min="3072" max="3072" width="46.453125" customWidth="1"/>
    <col min="3073" max="3073" width="17.7265625" customWidth="1"/>
    <col min="3075" max="3075" width="17" customWidth="1"/>
    <col min="3077" max="3077" width="14.1796875" bestFit="1" customWidth="1"/>
    <col min="3326" max="3326" width="15.7265625" customWidth="1"/>
    <col min="3327" max="3327" width="21.81640625" customWidth="1"/>
    <col min="3328" max="3328" width="46.453125" customWidth="1"/>
    <col min="3329" max="3329" width="17.7265625" customWidth="1"/>
    <col min="3331" max="3331" width="17" customWidth="1"/>
    <col min="3333" max="3333" width="14.1796875" bestFit="1" customWidth="1"/>
    <col min="3582" max="3582" width="15.7265625" customWidth="1"/>
    <col min="3583" max="3583" width="21.81640625" customWidth="1"/>
    <col min="3584" max="3584" width="46.453125" customWidth="1"/>
    <col min="3585" max="3585" width="17.7265625" customWidth="1"/>
    <col min="3587" max="3587" width="17" customWidth="1"/>
    <col min="3589" max="3589" width="14.1796875" bestFit="1" customWidth="1"/>
    <col min="3838" max="3838" width="15.7265625" customWidth="1"/>
    <col min="3839" max="3839" width="21.81640625" customWidth="1"/>
    <col min="3840" max="3840" width="46.453125" customWidth="1"/>
    <col min="3841" max="3841" width="17.7265625" customWidth="1"/>
    <col min="3843" max="3843" width="17" customWidth="1"/>
    <col min="3845" max="3845" width="14.1796875" bestFit="1" customWidth="1"/>
    <col min="4094" max="4094" width="15.7265625" customWidth="1"/>
    <col min="4095" max="4095" width="21.81640625" customWidth="1"/>
    <col min="4096" max="4096" width="46.453125" customWidth="1"/>
    <col min="4097" max="4097" width="17.7265625" customWidth="1"/>
    <col min="4099" max="4099" width="17" customWidth="1"/>
    <col min="4101" max="4101" width="14.1796875" bestFit="1" customWidth="1"/>
    <col min="4350" max="4350" width="15.7265625" customWidth="1"/>
    <col min="4351" max="4351" width="21.81640625" customWidth="1"/>
    <col min="4352" max="4352" width="46.453125" customWidth="1"/>
    <col min="4353" max="4353" width="17.7265625" customWidth="1"/>
    <col min="4355" max="4355" width="17" customWidth="1"/>
    <col min="4357" max="4357" width="14.1796875" bestFit="1" customWidth="1"/>
    <col min="4606" max="4606" width="15.7265625" customWidth="1"/>
    <col min="4607" max="4607" width="21.81640625" customWidth="1"/>
    <col min="4608" max="4608" width="46.453125" customWidth="1"/>
    <col min="4609" max="4609" width="17.7265625" customWidth="1"/>
    <col min="4611" max="4611" width="17" customWidth="1"/>
    <col min="4613" max="4613" width="14.1796875" bestFit="1" customWidth="1"/>
    <col min="4862" max="4862" width="15.7265625" customWidth="1"/>
    <col min="4863" max="4863" width="21.81640625" customWidth="1"/>
    <col min="4864" max="4864" width="46.453125" customWidth="1"/>
    <col min="4865" max="4865" width="17.7265625" customWidth="1"/>
    <col min="4867" max="4867" width="17" customWidth="1"/>
    <col min="4869" max="4869" width="14.1796875" bestFit="1" customWidth="1"/>
    <col min="5118" max="5118" width="15.7265625" customWidth="1"/>
    <col min="5119" max="5119" width="21.81640625" customWidth="1"/>
    <col min="5120" max="5120" width="46.453125" customWidth="1"/>
    <col min="5121" max="5121" width="17.7265625" customWidth="1"/>
    <col min="5123" max="5123" width="17" customWidth="1"/>
    <col min="5125" max="5125" width="14.1796875" bestFit="1" customWidth="1"/>
    <col min="5374" max="5374" width="15.7265625" customWidth="1"/>
    <col min="5375" max="5375" width="21.81640625" customWidth="1"/>
    <col min="5376" max="5376" width="46.453125" customWidth="1"/>
    <col min="5377" max="5377" width="17.7265625" customWidth="1"/>
    <col min="5379" max="5379" width="17" customWidth="1"/>
    <col min="5381" max="5381" width="14.1796875" bestFit="1" customWidth="1"/>
    <col min="5630" max="5630" width="15.7265625" customWidth="1"/>
    <col min="5631" max="5631" width="21.81640625" customWidth="1"/>
    <col min="5632" max="5632" width="46.453125" customWidth="1"/>
    <col min="5633" max="5633" width="17.7265625" customWidth="1"/>
    <col min="5635" max="5635" width="17" customWidth="1"/>
    <col min="5637" max="5637" width="14.1796875" bestFit="1" customWidth="1"/>
    <col min="5886" max="5886" width="15.7265625" customWidth="1"/>
    <col min="5887" max="5887" width="21.81640625" customWidth="1"/>
    <col min="5888" max="5888" width="46.453125" customWidth="1"/>
    <col min="5889" max="5889" width="17.7265625" customWidth="1"/>
    <col min="5891" max="5891" width="17" customWidth="1"/>
    <col min="5893" max="5893" width="14.1796875" bestFit="1" customWidth="1"/>
    <col min="6142" max="6142" width="15.7265625" customWidth="1"/>
    <col min="6143" max="6143" width="21.81640625" customWidth="1"/>
    <col min="6144" max="6144" width="46.453125" customWidth="1"/>
    <col min="6145" max="6145" width="17.7265625" customWidth="1"/>
    <col min="6147" max="6147" width="17" customWidth="1"/>
    <col min="6149" max="6149" width="14.1796875" bestFit="1" customWidth="1"/>
    <col min="6398" max="6398" width="15.7265625" customWidth="1"/>
    <col min="6399" max="6399" width="21.81640625" customWidth="1"/>
    <col min="6400" max="6400" width="46.453125" customWidth="1"/>
    <col min="6401" max="6401" width="17.7265625" customWidth="1"/>
    <col min="6403" max="6403" width="17" customWidth="1"/>
    <col min="6405" max="6405" width="14.1796875" bestFit="1" customWidth="1"/>
    <col min="6654" max="6654" width="15.7265625" customWidth="1"/>
    <col min="6655" max="6655" width="21.81640625" customWidth="1"/>
    <col min="6656" max="6656" width="46.453125" customWidth="1"/>
    <col min="6657" max="6657" width="17.7265625" customWidth="1"/>
    <col min="6659" max="6659" width="17" customWidth="1"/>
    <col min="6661" max="6661" width="14.1796875" bestFit="1" customWidth="1"/>
    <col min="6910" max="6910" width="15.7265625" customWidth="1"/>
    <col min="6911" max="6911" width="21.81640625" customWidth="1"/>
    <col min="6912" max="6912" width="46.453125" customWidth="1"/>
    <col min="6913" max="6913" width="17.7265625" customWidth="1"/>
    <col min="6915" max="6915" width="17" customWidth="1"/>
    <col min="6917" max="6917" width="14.1796875" bestFit="1" customWidth="1"/>
    <col min="7166" max="7166" width="15.7265625" customWidth="1"/>
    <col min="7167" max="7167" width="21.81640625" customWidth="1"/>
    <col min="7168" max="7168" width="46.453125" customWidth="1"/>
    <col min="7169" max="7169" width="17.7265625" customWidth="1"/>
    <col min="7171" max="7171" width="17" customWidth="1"/>
    <col min="7173" max="7173" width="14.1796875" bestFit="1" customWidth="1"/>
    <col min="7422" max="7422" width="15.7265625" customWidth="1"/>
    <col min="7423" max="7423" width="21.81640625" customWidth="1"/>
    <col min="7424" max="7424" width="46.453125" customWidth="1"/>
    <col min="7425" max="7425" width="17.7265625" customWidth="1"/>
    <col min="7427" max="7427" width="17" customWidth="1"/>
    <col min="7429" max="7429" width="14.1796875" bestFit="1" customWidth="1"/>
    <col min="7678" max="7678" width="15.7265625" customWidth="1"/>
    <col min="7679" max="7679" width="21.81640625" customWidth="1"/>
    <col min="7680" max="7680" width="46.453125" customWidth="1"/>
    <col min="7681" max="7681" width="17.7265625" customWidth="1"/>
    <col min="7683" max="7683" width="17" customWidth="1"/>
    <col min="7685" max="7685" width="14.1796875" bestFit="1" customWidth="1"/>
    <col min="7934" max="7934" width="15.7265625" customWidth="1"/>
    <col min="7935" max="7935" width="21.81640625" customWidth="1"/>
    <col min="7936" max="7936" width="46.453125" customWidth="1"/>
    <col min="7937" max="7937" width="17.7265625" customWidth="1"/>
    <col min="7939" max="7939" width="17" customWidth="1"/>
    <col min="7941" max="7941" width="14.1796875" bestFit="1" customWidth="1"/>
    <col min="8190" max="8190" width="15.7265625" customWidth="1"/>
    <col min="8191" max="8191" width="21.81640625" customWidth="1"/>
    <col min="8192" max="8192" width="46.453125" customWidth="1"/>
    <col min="8193" max="8193" width="17.7265625" customWidth="1"/>
    <col min="8195" max="8195" width="17" customWidth="1"/>
    <col min="8197" max="8197" width="14.1796875" bestFit="1" customWidth="1"/>
    <col min="8446" max="8446" width="15.7265625" customWidth="1"/>
    <col min="8447" max="8447" width="21.81640625" customWidth="1"/>
    <col min="8448" max="8448" width="46.453125" customWidth="1"/>
    <col min="8449" max="8449" width="17.7265625" customWidth="1"/>
    <col min="8451" max="8451" width="17" customWidth="1"/>
    <col min="8453" max="8453" width="14.1796875" bestFit="1" customWidth="1"/>
    <col min="8702" max="8702" width="15.7265625" customWidth="1"/>
    <col min="8703" max="8703" width="21.81640625" customWidth="1"/>
    <col min="8704" max="8704" width="46.453125" customWidth="1"/>
    <col min="8705" max="8705" width="17.7265625" customWidth="1"/>
    <col min="8707" max="8707" width="17" customWidth="1"/>
    <col min="8709" max="8709" width="14.1796875" bestFit="1" customWidth="1"/>
    <col min="8958" max="8958" width="15.7265625" customWidth="1"/>
    <col min="8959" max="8959" width="21.81640625" customWidth="1"/>
    <col min="8960" max="8960" width="46.453125" customWidth="1"/>
    <col min="8961" max="8961" width="17.7265625" customWidth="1"/>
    <col min="8963" max="8963" width="17" customWidth="1"/>
    <col min="8965" max="8965" width="14.1796875" bestFit="1" customWidth="1"/>
    <col min="9214" max="9214" width="15.7265625" customWidth="1"/>
    <col min="9215" max="9215" width="21.81640625" customWidth="1"/>
    <col min="9216" max="9216" width="46.453125" customWidth="1"/>
    <col min="9217" max="9217" width="17.7265625" customWidth="1"/>
    <col min="9219" max="9219" width="17" customWidth="1"/>
    <col min="9221" max="9221" width="14.1796875" bestFit="1" customWidth="1"/>
    <col min="9470" max="9470" width="15.7265625" customWidth="1"/>
    <col min="9471" max="9471" width="21.81640625" customWidth="1"/>
    <col min="9472" max="9472" width="46.453125" customWidth="1"/>
    <col min="9473" max="9473" width="17.7265625" customWidth="1"/>
    <col min="9475" max="9475" width="17" customWidth="1"/>
    <col min="9477" max="9477" width="14.1796875" bestFit="1" customWidth="1"/>
    <col min="9726" max="9726" width="15.7265625" customWidth="1"/>
    <col min="9727" max="9727" width="21.81640625" customWidth="1"/>
    <col min="9728" max="9728" width="46.453125" customWidth="1"/>
    <col min="9729" max="9729" width="17.7265625" customWidth="1"/>
    <col min="9731" max="9731" width="17" customWidth="1"/>
    <col min="9733" max="9733" width="14.1796875" bestFit="1" customWidth="1"/>
    <col min="9982" max="9982" width="15.7265625" customWidth="1"/>
    <col min="9983" max="9983" width="21.81640625" customWidth="1"/>
    <col min="9984" max="9984" width="46.453125" customWidth="1"/>
    <col min="9985" max="9985" width="17.7265625" customWidth="1"/>
    <col min="9987" max="9987" width="17" customWidth="1"/>
    <col min="9989" max="9989" width="14.1796875" bestFit="1" customWidth="1"/>
    <col min="10238" max="10238" width="15.7265625" customWidth="1"/>
    <col min="10239" max="10239" width="21.81640625" customWidth="1"/>
    <col min="10240" max="10240" width="46.453125" customWidth="1"/>
    <col min="10241" max="10241" width="17.7265625" customWidth="1"/>
    <col min="10243" max="10243" width="17" customWidth="1"/>
    <col min="10245" max="10245" width="14.1796875" bestFit="1" customWidth="1"/>
    <col min="10494" max="10494" width="15.7265625" customWidth="1"/>
    <col min="10495" max="10495" width="21.81640625" customWidth="1"/>
    <col min="10496" max="10496" width="46.453125" customWidth="1"/>
    <col min="10497" max="10497" width="17.7265625" customWidth="1"/>
    <col min="10499" max="10499" width="17" customWidth="1"/>
    <col min="10501" max="10501" width="14.1796875" bestFit="1" customWidth="1"/>
    <col min="10750" max="10750" width="15.7265625" customWidth="1"/>
    <col min="10751" max="10751" width="21.81640625" customWidth="1"/>
    <col min="10752" max="10752" width="46.453125" customWidth="1"/>
    <col min="10753" max="10753" width="17.7265625" customWidth="1"/>
    <col min="10755" max="10755" width="17" customWidth="1"/>
    <col min="10757" max="10757" width="14.1796875" bestFit="1" customWidth="1"/>
    <col min="11006" max="11006" width="15.7265625" customWidth="1"/>
    <col min="11007" max="11007" width="21.81640625" customWidth="1"/>
    <col min="11008" max="11008" width="46.453125" customWidth="1"/>
    <col min="11009" max="11009" width="17.7265625" customWidth="1"/>
    <col min="11011" max="11011" width="17" customWidth="1"/>
    <col min="11013" max="11013" width="14.1796875" bestFit="1" customWidth="1"/>
    <col min="11262" max="11262" width="15.7265625" customWidth="1"/>
    <col min="11263" max="11263" width="21.81640625" customWidth="1"/>
    <col min="11264" max="11264" width="46.453125" customWidth="1"/>
    <col min="11265" max="11265" width="17.7265625" customWidth="1"/>
    <col min="11267" max="11267" width="17" customWidth="1"/>
    <col min="11269" max="11269" width="14.1796875" bestFit="1" customWidth="1"/>
    <col min="11518" max="11518" width="15.7265625" customWidth="1"/>
    <col min="11519" max="11519" width="21.81640625" customWidth="1"/>
    <col min="11520" max="11520" width="46.453125" customWidth="1"/>
    <col min="11521" max="11521" width="17.7265625" customWidth="1"/>
    <col min="11523" max="11523" width="17" customWidth="1"/>
    <col min="11525" max="11525" width="14.1796875" bestFit="1" customWidth="1"/>
    <col min="11774" max="11774" width="15.7265625" customWidth="1"/>
    <col min="11775" max="11775" width="21.81640625" customWidth="1"/>
    <col min="11776" max="11776" width="46.453125" customWidth="1"/>
    <col min="11777" max="11777" width="17.7265625" customWidth="1"/>
    <col min="11779" max="11779" width="17" customWidth="1"/>
    <col min="11781" max="11781" width="14.1796875" bestFit="1" customWidth="1"/>
    <col min="12030" max="12030" width="15.7265625" customWidth="1"/>
    <col min="12031" max="12031" width="21.81640625" customWidth="1"/>
    <col min="12032" max="12032" width="46.453125" customWidth="1"/>
    <col min="12033" max="12033" width="17.7265625" customWidth="1"/>
    <col min="12035" max="12035" width="17" customWidth="1"/>
    <col min="12037" max="12037" width="14.1796875" bestFit="1" customWidth="1"/>
    <col min="12286" max="12286" width="15.7265625" customWidth="1"/>
    <col min="12287" max="12287" width="21.81640625" customWidth="1"/>
    <col min="12288" max="12288" width="46.453125" customWidth="1"/>
    <col min="12289" max="12289" width="17.7265625" customWidth="1"/>
    <col min="12291" max="12291" width="17" customWidth="1"/>
    <col min="12293" max="12293" width="14.1796875" bestFit="1" customWidth="1"/>
    <col min="12542" max="12542" width="15.7265625" customWidth="1"/>
    <col min="12543" max="12543" width="21.81640625" customWidth="1"/>
    <col min="12544" max="12544" width="46.453125" customWidth="1"/>
    <col min="12545" max="12545" width="17.7265625" customWidth="1"/>
    <col min="12547" max="12547" width="17" customWidth="1"/>
    <col min="12549" max="12549" width="14.1796875" bestFit="1" customWidth="1"/>
    <col min="12798" max="12798" width="15.7265625" customWidth="1"/>
    <col min="12799" max="12799" width="21.81640625" customWidth="1"/>
    <col min="12800" max="12800" width="46.453125" customWidth="1"/>
    <col min="12801" max="12801" width="17.7265625" customWidth="1"/>
    <col min="12803" max="12803" width="17" customWidth="1"/>
    <col min="12805" max="12805" width="14.1796875" bestFit="1" customWidth="1"/>
    <col min="13054" max="13054" width="15.7265625" customWidth="1"/>
    <col min="13055" max="13055" width="21.81640625" customWidth="1"/>
    <col min="13056" max="13056" width="46.453125" customWidth="1"/>
    <col min="13057" max="13057" width="17.7265625" customWidth="1"/>
    <col min="13059" max="13059" width="17" customWidth="1"/>
    <col min="13061" max="13061" width="14.1796875" bestFit="1" customWidth="1"/>
    <col min="13310" max="13310" width="15.7265625" customWidth="1"/>
    <col min="13311" max="13311" width="21.81640625" customWidth="1"/>
    <col min="13312" max="13312" width="46.453125" customWidth="1"/>
    <col min="13313" max="13313" width="17.7265625" customWidth="1"/>
    <col min="13315" max="13315" width="17" customWidth="1"/>
    <col min="13317" max="13317" width="14.1796875" bestFit="1" customWidth="1"/>
    <col min="13566" max="13566" width="15.7265625" customWidth="1"/>
    <col min="13567" max="13567" width="21.81640625" customWidth="1"/>
    <col min="13568" max="13568" width="46.453125" customWidth="1"/>
    <col min="13569" max="13569" width="17.7265625" customWidth="1"/>
    <col min="13571" max="13571" width="17" customWidth="1"/>
    <col min="13573" max="13573" width="14.1796875" bestFit="1" customWidth="1"/>
    <col min="13822" max="13822" width="15.7265625" customWidth="1"/>
    <col min="13823" max="13823" width="21.81640625" customWidth="1"/>
    <col min="13824" max="13824" width="46.453125" customWidth="1"/>
    <col min="13825" max="13825" width="17.7265625" customWidth="1"/>
    <col min="13827" max="13827" width="17" customWidth="1"/>
    <col min="13829" max="13829" width="14.1796875" bestFit="1" customWidth="1"/>
    <col min="14078" max="14078" width="15.7265625" customWidth="1"/>
    <col min="14079" max="14079" width="21.81640625" customWidth="1"/>
    <col min="14080" max="14080" width="46.453125" customWidth="1"/>
    <col min="14081" max="14081" width="17.7265625" customWidth="1"/>
    <col min="14083" max="14083" width="17" customWidth="1"/>
    <col min="14085" max="14085" width="14.1796875" bestFit="1" customWidth="1"/>
    <col min="14334" max="14334" width="15.7265625" customWidth="1"/>
    <col min="14335" max="14335" width="21.81640625" customWidth="1"/>
    <col min="14336" max="14336" width="46.453125" customWidth="1"/>
    <col min="14337" max="14337" width="17.7265625" customWidth="1"/>
    <col min="14339" max="14339" width="17" customWidth="1"/>
    <col min="14341" max="14341" width="14.1796875" bestFit="1" customWidth="1"/>
    <col min="14590" max="14590" width="15.7265625" customWidth="1"/>
    <col min="14591" max="14591" width="21.81640625" customWidth="1"/>
    <col min="14592" max="14592" width="46.453125" customWidth="1"/>
    <col min="14593" max="14593" width="17.7265625" customWidth="1"/>
    <col min="14595" max="14595" width="17" customWidth="1"/>
    <col min="14597" max="14597" width="14.1796875" bestFit="1" customWidth="1"/>
    <col min="14846" max="14846" width="15.7265625" customWidth="1"/>
    <col min="14847" max="14847" width="21.81640625" customWidth="1"/>
    <col min="14848" max="14848" width="46.453125" customWidth="1"/>
    <col min="14849" max="14849" width="17.7265625" customWidth="1"/>
    <col min="14851" max="14851" width="17" customWidth="1"/>
    <col min="14853" max="14853" width="14.1796875" bestFit="1" customWidth="1"/>
    <col min="15102" max="15102" width="15.7265625" customWidth="1"/>
    <col min="15103" max="15103" width="21.81640625" customWidth="1"/>
    <col min="15104" max="15104" width="46.453125" customWidth="1"/>
    <col min="15105" max="15105" width="17.7265625" customWidth="1"/>
    <col min="15107" max="15107" width="17" customWidth="1"/>
    <col min="15109" max="15109" width="14.1796875" bestFit="1" customWidth="1"/>
    <col min="15358" max="15358" width="15.7265625" customWidth="1"/>
    <col min="15359" max="15359" width="21.81640625" customWidth="1"/>
    <col min="15360" max="15360" width="46.453125" customWidth="1"/>
    <col min="15361" max="15361" width="17.7265625" customWidth="1"/>
    <col min="15363" max="15363" width="17" customWidth="1"/>
    <col min="15365" max="15365" width="14.1796875" bestFit="1" customWidth="1"/>
    <col min="15614" max="15614" width="15.7265625" customWidth="1"/>
    <col min="15615" max="15615" width="21.81640625" customWidth="1"/>
    <col min="15616" max="15616" width="46.453125" customWidth="1"/>
    <col min="15617" max="15617" width="17.7265625" customWidth="1"/>
    <col min="15619" max="15619" width="17" customWidth="1"/>
    <col min="15621" max="15621" width="14.1796875" bestFit="1" customWidth="1"/>
    <col min="15870" max="15870" width="15.7265625" customWidth="1"/>
    <col min="15871" max="15871" width="21.81640625" customWidth="1"/>
    <col min="15872" max="15872" width="46.453125" customWidth="1"/>
    <col min="15873" max="15873" width="17.7265625" customWidth="1"/>
    <col min="15875" max="15875" width="17" customWidth="1"/>
    <col min="15877" max="15877" width="14.1796875" bestFit="1" customWidth="1"/>
    <col min="16126" max="16126" width="15.7265625" customWidth="1"/>
    <col min="16127" max="16127" width="21.81640625" customWidth="1"/>
    <col min="16128" max="16128" width="46.453125" customWidth="1"/>
    <col min="16129" max="16129" width="17.7265625" customWidth="1"/>
    <col min="16131" max="16131" width="17" customWidth="1"/>
    <col min="16133" max="16133" width="14.1796875" bestFit="1" customWidth="1"/>
  </cols>
  <sheetData>
    <row r="1" spans="1:7">
      <c r="A1" s="331" t="s">
        <v>0</v>
      </c>
      <c r="B1" s="331"/>
      <c r="C1" s="331"/>
      <c r="D1" s="331"/>
    </row>
    <row r="2" spans="1:7">
      <c r="A2" s="331" t="s">
        <v>1</v>
      </c>
      <c r="B2" s="331"/>
      <c r="C2" s="331"/>
      <c r="D2" s="331"/>
    </row>
    <row r="3" spans="1:7" hidden="1">
      <c r="A3" s="1"/>
    </row>
    <row r="4" spans="1:7" s="1" customFormat="1">
      <c r="A4" s="332" t="s">
        <v>104</v>
      </c>
      <c r="B4" s="332"/>
      <c r="C4" s="332"/>
      <c r="D4" s="332"/>
    </row>
    <row r="5" spans="1:7" ht="15" thickBot="1">
      <c r="A5" s="3" t="s">
        <v>197</v>
      </c>
      <c r="B5" s="4"/>
      <c r="C5" s="5"/>
      <c r="D5" s="6">
        <f>+FEBRERO!D54</f>
        <v>5481680.7000000011</v>
      </c>
    </row>
    <row r="6" spans="1:7">
      <c r="A6" s="7" t="s">
        <v>2</v>
      </c>
      <c r="B6" s="8"/>
      <c r="C6" s="9"/>
      <c r="D6" s="10">
        <f>+D12</f>
        <v>5782000</v>
      </c>
    </row>
    <row r="7" spans="1:7">
      <c r="A7" s="11" t="s">
        <v>3</v>
      </c>
      <c r="B7" s="12"/>
      <c r="C7" s="12"/>
      <c r="D7" s="13"/>
    </row>
    <row r="8" spans="1:7">
      <c r="A8" s="15" t="s">
        <v>105</v>
      </c>
      <c r="B8" s="16"/>
      <c r="C8" s="16"/>
      <c r="D8" s="17">
        <v>5782000</v>
      </c>
    </row>
    <row r="9" spans="1:7">
      <c r="A9" s="333"/>
      <c r="B9" s="334"/>
      <c r="C9" s="335"/>
      <c r="D9" s="20"/>
    </row>
    <row r="10" spans="1:7">
      <c r="A10" s="333"/>
      <c r="B10" s="334"/>
      <c r="C10" s="335"/>
      <c r="D10" s="20"/>
      <c r="G10" s="91"/>
    </row>
    <row r="11" spans="1:7">
      <c r="A11" s="107"/>
      <c r="B11" s="65"/>
      <c r="C11" s="108"/>
      <c r="D11" s="109"/>
    </row>
    <row r="12" spans="1:7" s="1" customFormat="1" ht="15" thickBot="1">
      <c r="A12" s="336" t="s">
        <v>4</v>
      </c>
      <c r="B12" s="337"/>
      <c r="C12" s="337"/>
      <c r="D12" s="21">
        <f>SUM(D8:D11)</f>
        <v>5782000</v>
      </c>
    </row>
    <row r="13" spans="1:7">
      <c r="A13" s="22" t="s">
        <v>5</v>
      </c>
      <c r="B13" s="101"/>
      <c r="C13" s="102"/>
      <c r="D13" s="98"/>
    </row>
    <row r="14" spans="1:7" s="25" customFormat="1">
      <c r="A14" s="83" t="s">
        <v>6</v>
      </c>
      <c r="B14" s="23"/>
      <c r="C14" s="24"/>
      <c r="D14" s="99">
        <v>488660</v>
      </c>
    </row>
    <row r="15" spans="1:7" s="25" customFormat="1">
      <c r="A15" s="83" t="s">
        <v>6</v>
      </c>
      <c r="B15" s="23"/>
      <c r="C15" s="24"/>
      <c r="D15" s="99">
        <v>499200</v>
      </c>
    </row>
    <row r="16" spans="1:7" s="25" customFormat="1" ht="15" thickBot="1">
      <c r="A16" s="103"/>
      <c r="B16" s="147"/>
      <c r="C16" s="104"/>
      <c r="D16" s="100"/>
    </row>
    <row r="17" spans="1:5" s="25" customFormat="1" ht="15" thickBot="1">
      <c r="A17" s="94" t="s">
        <v>7</v>
      </c>
      <c r="B17" s="95"/>
      <c r="C17" s="96"/>
      <c r="D17" s="97">
        <f>+D48+D53+D67</f>
        <v>7183673.3799999999</v>
      </c>
      <c r="E17" s="26"/>
    </row>
    <row r="18" spans="1:5" s="25" customFormat="1">
      <c r="A18" s="84" t="s">
        <v>8</v>
      </c>
      <c r="B18" s="85"/>
      <c r="C18" s="85"/>
      <c r="D18" s="86"/>
      <c r="E18" s="28"/>
    </row>
    <row r="19" spans="1:5" s="25" customFormat="1">
      <c r="A19" s="29" t="s">
        <v>9</v>
      </c>
      <c r="B19" s="30" t="s">
        <v>10</v>
      </c>
      <c r="C19" s="30" t="s">
        <v>11</v>
      </c>
      <c r="D19" s="31" t="s">
        <v>12</v>
      </c>
      <c r="E19" s="26"/>
    </row>
    <row r="20" spans="1:5" ht="40" customHeight="1">
      <c r="A20" s="152">
        <v>44597</v>
      </c>
      <c r="B20" s="93" t="s">
        <v>106</v>
      </c>
      <c r="C20" s="88" t="s">
        <v>107</v>
      </c>
      <c r="D20" s="153">
        <v>25000</v>
      </c>
    </row>
    <row r="21" spans="1:5" ht="40" customHeight="1">
      <c r="A21" s="152">
        <v>44597</v>
      </c>
      <c r="B21" s="93" t="s">
        <v>108</v>
      </c>
      <c r="C21" s="88" t="s">
        <v>109</v>
      </c>
      <c r="D21" s="153">
        <v>56000</v>
      </c>
    </row>
    <row r="22" spans="1:5" ht="48.75" customHeight="1">
      <c r="A22" s="152">
        <v>44599</v>
      </c>
      <c r="B22" s="93" t="s">
        <v>110</v>
      </c>
      <c r="C22" s="88" t="s">
        <v>111</v>
      </c>
      <c r="D22" s="153">
        <v>150000</v>
      </c>
    </row>
    <row r="23" spans="1:5" ht="75" customHeight="1">
      <c r="A23" s="152">
        <v>44600</v>
      </c>
      <c r="B23" s="88" t="s">
        <v>55</v>
      </c>
      <c r="C23" s="88" t="s">
        <v>112</v>
      </c>
      <c r="D23" s="153">
        <v>35500</v>
      </c>
    </row>
    <row r="24" spans="1:5" ht="65.25" customHeight="1">
      <c r="A24" s="152">
        <v>44601</v>
      </c>
      <c r="B24" s="88" t="s">
        <v>57</v>
      </c>
      <c r="C24" s="88" t="s">
        <v>113</v>
      </c>
      <c r="D24" s="153">
        <v>6000</v>
      </c>
    </row>
    <row r="25" spans="1:5" ht="70.5" customHeight="1">
      <c r="A25" s="152">
        <v>44601</v>
      </c>
      <c r="B25" s="93" t="s">
        <v>114</v>
      </c>
      <c r="C25" s="88" t="s">
        <v>115</v>
      </c>
      <c r="D25" s="153">
        <v>6110</v>
      </c>
    </row>
    <row r="26" spans="1:5" ht="46.5" customHeight="1">
      <c r="A26" s="152">
        <v>44602</v>
      </c>
      <c r="B26" s="93" t="s">
        <v>51</v>
      </c>
      <c r="C26" s="88" t="s">
        <v>116</v>
      </c>
      <c r="D26" s="153">
        <v>16500</v>
      </c>
    </row>
    <row r="27" spans="1:5" ht="40" customHeight="1">
      <c r="A27" s="152">
        <v>44602</v>
      </c>
      <c r="B27" s="93" t="s">
        <v>117</v>
      </c>
      <c r="C27" s="88" t="s">
        <v>118</v>
      </c>
      <c r="D27" s="153">
        <v>6500</v>
      </c>
    </row>
    <row r="28" spans="1:5" ht="69" customHeight="1">
      <c r="A28" s="152">
        <v>44602</v>
      </c>
      <c r="B28" s="88" t="s">
        <v>57</v>
      </c>
      <c r="C28" s="88" t="s">
        <v>119</v>
      </c>
      <c r="D28" s="153">
        <v>6000</v>
      </c>
    </row>
    <row r="29" spans="1:5" ht="40" customHeight="1">
      <c r="A29" s="152">
        <v>44603</v>
      </c>
      <c r="B29" s="93" t="s">
        <v>51</v>
      </c>
      <c r="C29" s="88" t="s">
        <v>116</v>
      </c>
      <c r="D29" s="153">
        <v>16500</v>
      </c>
    </row>
    <row r="30" spans="1:5" ht="40" customHeight="1">
      <c r="A30" s="152">
        <v>44604</v>
      </c>
      <c r="B30" s="93" t="s">
        <v>108</v>
      </c>
      <c r="C30" s="88" t="s">
        <v>120</v>
      </c>
      <c r="D30" s="153">
        <v>56000</v>
      </c>
    </row>
    <row r="31" spans="1:5" ht="40" customHeight="1">
      <c r="A31" s="152">
        <v>44606</v>
      </c>
      <c r="B31" s="93" t="s">
        <v>121</v>
      </c>
      <c r="C31" s="88" t="s">
        <v>122</v>
      </c>
      <c r="D31" s="153">
        <v>8400</v>
      </c>
    </row>
    <row r="32" spans="1:5" ht="40" customHeight="1">
      <c r="A32" s="152">
        <v>44607</v>
      </c>
      <c r="B32" s="93" t="s">
        <v>121</v>
      </c>
      <c r="C32" s="88" t="s">
        <v>123</v>
      </c>
      <c r="D32" s="153">
        <v>5700</v>
      </c>
    </row>
    <row r="33" spans="1:5" ht="40" customHeight="1">
      <c r="A33" s="152">
        <v>44608</v>
      </c>
      <c r="B33" s="93" t="s">
        <v>121</v>
      </c>
      <c r="C33" s="88" t="s">
        <v>124</v>
      </c>
      <c r="D33" s="153">
        <v>6000</v>
      </c>
    </row>
    <row r="34" spans="1:5" ht="30" customHeight="1">
      <c r="A34" s="152">
        <v>44624</v>
      </c>
      <c r="B34" s="93" t="s">
        <v>106</v>
      </c>
      <c r="C34" s="88" t="s">
        <v>125</v>
      </c>
      <c r="D34" s="153">
        <v>25000</v>
      </c>
    </row>
    <row r="35" spans="1:5" ht="60" customHeight="1">
      <c r="A35" s="152">
        <v>44629</v>
      </c>
      <c r="B35" s="93" t="s">
        <v>126</v>
      </c>
      <c r="C35" s="88" t="s">
        <v>127</v>
      </c>
      <c r="D35" s="153">
        <v>6900</v>
      </c>
    </row>
    <row r="36" spans="1:5" ht="55.5" customHeight="1">
      <c r="A36" s="152">
        <v>44629</v>
      </c>
      <c r="B36" s="93" t="s">
        <v>51</v>
      </c>
      <c r="C36" s="88" t="s">
        <v>128</v>
      </c>
      <c r="D36" s="153">
        <v>49500</v>
      </c>
    </row>
    <row r="37" spans="1:5" ht="45.75" customHeight="1">
      <c r="A37" s="152">
        <v>44630</v>
      </c>
      <c r="B37" s="88" t="s">
        <v>56</v>
      </c>
      <c r="C37" s="88" t="s">
        <v>129</v>
      </c>
      <c r="D37" s="153">
        <v>10000</v>
      </c>
    </row>
    <row r="38" spans="1:5" ht="72.75" customHeight="1">
      <c r="A38" s="152">
        <v>44630</v>
      </c>
      <c r="B38" s="88" t="s">
        <v>121</v>
      </c>
      <c r="C38" s="88" t="s">
        <v>130</v>
      </c>
      <c r="D38" s="153">
        <v>6400</v>
      </c>
    </row>
    <row r="39" spans="1:5" ht="77.25" customHeight="1">
      <c r="A39" s="152">
        <v>44631</v>
      </c>
      <c r="B39" s="93" t="s">
        <v>53</v>
      </c>
      <c r="C39" s="88" t="s">
        <v>131</v>
      </c>
      <c r="D39" s="153">
        <v>15000</v>
      </c>
    </row>
    <row r="40" spans="1:5" ht="60" customHeight="1">
      <c r="A40" s="152">
        <v>44632</v>
      </c>
      <c r="B40" s="88" t="s">
        <v>121</v>
      </c>
      <c r="C40" s="88" t="s">
        <v>132</v>
      </c>
      <c r="D40" s="153">
        <v>3400</v>
      </c>
    </row>
    <row r="41" spans="1:5" ht="30" customHeight="1">
      <c r="A41" s="152">
        <v>44632</v>
      </c>
      <c r="B41" s="93" t="s">
        <v>133</v>
      </c>
      <c r="C41" s="88" t="s">
        <v>134</v>
      </c>
      <c r="D41" s="153">
        <v>256000</v>
      </c>
    </row>
    <row r="42" spans="1:5" ht="60.75" customHeight="1">
      <c r="A42" s="152">
        <v>44632</v>
      </c>
      <c r="B42" s="88" t="s">
        <v>135</v>
      </c>
      <c r="C42" s="88" t="s">
        <v>136</v>
      </c>
      <c r="D42" s="153">
        <v>72000</v>
      </c>
    </row>
    <row r="43" spans="1:5" ht="54.75" customHeight="1">
      <c r="A43" s="152">
        <v>44636</v>
      </c>
      <c r="B43" s="93" t="s">
        <v>137</v>
      </c>
      <c r="C43" s="88" t="s">
        <v>138</v>
      </c>
      <c r="D43" s="153">
        <v>11500</v>
      </c>
    </row>
    <row r="44" spans="1:5" ht="75.75" customHeight="1">
      <c r="A44" s="152">
        <v>44636</v>
      </c>
      <c r="B44" s="93" t="s">
        <v>137</v>
      </c>
      <c r="C44" s="88" t="s">
        <v>139</v>
      </c>
      <c r="D44" s="153">
        <v>7000</v>
      </c>
    </row>
    <row r="45" spans="1:5" ht="36" customHeight="1">
      <c r="A45" s="152">
        <v>44637</v>
      </c>
      <c r="B45" s="93" t="s">
        <v>140</v>
      </c>
      <c r="C45" s="88" t="s">
        <v>141</v>
      </c>
      <c r="D45" s="153">
        <v>6500</v>
      </c>
    </row>
    <row r="46" spans="1:5" ht="65.25" customHeight="1">
      <c r="A46" s="152">
        <v>44638</v>
      </c>
      <c r="B46" s="88" t="s">
        <v>57</v>
      </c>
      <c r="C46" s="88" t="s">
        <v>142</v>
      </c>
      <c r="D46" s="153">
        <v>13500</v>
      </c>
    </row>
    <row r="47" spans="1:5" ht="60.75" customHeight="1">
      <c r="A47" s="152">
        <v>44638</v>
      </c>
      <c r="B47" s="93" t="s">
        <v>51</v>
      </c>
      <c r="C47" s="88" t="s">
        <v>143</v>
      </c>
      <c r="D47" s="153">
        <v>16500</v>
      </c>
    </row>
    <row r="48" spans="1:5" s="25" customFormat="1" ht="25" customHeight="1" thickBot="1">
      <c r="A48" s="146" t="s">
        <v>13</v>
      </c>
      <c r="B48" s="32"/>
      <c r="C48" s="33"/>
      <c r="D48" s="34">
        <f>SUM(D20:D47)</f>
        <v>899410</v>
      </c>
      <c r="E48" s="77"/>
    </row>
    <row r="49" spans="1:5" s="25" customFormat="1">
      <c r="A49" s="11" t="s">
        <v>14</v>
      </c>
      <c r="B49" s="12"/>
      <c r="C49" s="12"/>
      <c r="D49" s="27"/>
      <c r="E49" s="77"/>
    </row>
    <row r="50" spans="1:5" s="25" customFormat="1">
      <c r="A50" s="29" t="s">
        <v>9</v>
      </c>
      <c r="B50" s="30" t="s">
        <v>10</v>
      </c>
      <c r="C50" s="30" t="s">
        <v>11</v>
      </c>
      <c r="D50" s="31" t="s">
        <v>12</v>
      </c>
    </row>
    <row r="51" spans="1:5" s="25" customFormat="1">
      <c r="A51" s="35"/>
      <c r="B51" s="36"/>
      <c r="C51" s="36"/>
      <c r="D51" s="17"/>
    </row>
    <row r="52" spans="1:5" s="25" customFormat="1">
      <c r="A52" s="35"/>
      <c r="B52" s="36"/>
      <c r="C52" s="36"/>
      <c r="D52" s="17"/>
    </row>
    <row r="53" spans="1:5" s="25" customFormat="1" ht="15" thickBot="1">
      <c r="A53" s="146" t="s">
        <v>15</v>
      </c>
      <c r="B53" s="32"/>
      <c r="C53" s="33"/>
      <c r="D53" s="34">
        <f>SUM(D51:D52)</f>
        <v>0</v>
      </c>
    </row>
    <row r="54" spans="1:5" ht="9.75" customHeight="1">
      <c r="A54" s="37"/>
      <c r="B54" s="38"/>
      <c r="C54" s="38"/>
      <c r="D54" s="39"/>
    </row>
    <row r="55" spans="1:5">
      <c r="A55" s="11" t="s">
        <v>16</v>
      </c>
      <c r="B55" s="12"/>
      <c r="C55" s="12"/>
      <c r="D55" s="13"/>
    </row>
    <row r="56" spans="1:5" s="1" customFormat="1" ht="24" customHeight="1">
      <c r="A56" s="29" t="s">
        <v>9</v>
      </c>
      <c r="B56" s="30" t="s">
        <v>10</v>
      </c>
      <c r="C56" s="30" t="s">
        <v>11</v>
      </c>
      <c r="D56" s="40" t="s">
        <v>12</v>
      </c>
    </row>
    <row r="57" spans="1:5" ht="29.25" customHeight="1">
      <c r="A57" s="35">
        <v>44624</v>
      </c>
      <c r="B57" s="41" t="s">
        <v>144</v>
      </c>
      <c r="C57" s="36" t="s">
        <v>145</v>
      </c>
      <c r="D57" s="17">
        <v>200000</v>
      </c>
    </row>
    <row r="58" spans="1:5" ht="29.25" customHeight="1">
      <c r="A58" s="35">
        <v>44624</v>
      </c>
      <c r="B58" s="41" t="s">
        <v>52</v>
      </c>
      <c r="C58" s="36" t="s">
        <v>146</v>
      </c>
      <c r="D58" s="17">
        <v>400000</v>
      </c>
    </row>
    <row r="59" spans="1:5" ht="51" customHeight="1">
      <c r="A59" s="35">
        <v>44624</v>
      </c>
      <c r="B59" s="41" t="s">
        <v>17</v>
      </c>
      <c r="C59" s="36" t="s">
        <v>147</v>
      </c>
      <c r="D59" s="17">
        <v>566394</v>
      </c>
    </row>
    <row r="60" spans="1:5" ht="29.25" customHeight="1">
      <c r="A60" s="35">
        <v>44624</v>
      </c>
      <c r="B60" s="41" t="s">
        <v>17</v>
      </c>
      <c r="C60" s="36" t="s">
        <v>18</v>
      </c>
      <c r="D60" s="17">
        <v>488660</v>
      </c>
    </row>
    <row r="61" spans="1:5" ht="44.25" customHeight="1">
      <c r="A61" s="35">
        <v>44624</v>
      </c>
      <c r="B61" s="41" t="s">
        <v>17</v>
      </c>
      <c r="C61" s="36" t="s">
        <v>148</v>
      </c>
      <c r="D61" s="17">
        <v>1630000</v>
      </c>
    </row>
    <row r="62" spans="1:5" ht="44.25" customHeight="1">
      <c r="A62" s="35">
        <v>44624</v>
      </c>
      <c r="B62" s="41" t="s">
        <v>149</v>
      </c>
      <c r="C62" s="36" t="s">
        <v>150</v>
      </c>
      <c r="D62" s="17">
        <v>1226400</v>
      </c>
    </row>
    <row r="63" spans="1:5" ht="44.25" customHeight="1">
      <c r="A63" s="35">
        <v>44644</v>
      </c>
      <c r="B63" s="41" t="s">
        <v>151</v>
      </c>
      <c r="C63" s="36" t="s">
        <v>152</v>
      </c>
      <c r="D63" s="17">
        <v>773500</v>
      </c>
    </row>
    <row r="64" spans="1:5" ht="29.25" customHeight="1">
      <c r="A64" s="35">
        <v>44651</v>
      </c>
      <c r="B64" s="41" t="s">
        <v>17</v>
      </c>
      <c r="C64" s="36" t="s">
        <v>18</v>
      </c>
      <c r="D64" s="17">
        <v>499200</v>
      </c>
    </row>
    <row r="65" spans="1:7" ht="44.25" customHeight="1">
      <c r="A65" s="35">
        <v>44651</v>
      </c>
      <c r="B65" s="41" t="s">
        <v>149</v>
      </c>
      <c r="C65" s="36" t="s">
        <v>153</v>
      </c>
      <c r="D65" s="17">
        <v>430900</v>
      </c>
    </row>
    <row r="66" spans="1:7" ht="18.75" customHeight="1">
      <c r="A66" s="42">
        <v>44651</v>
      </c>
      <c r="B66" s="41" t="s">
        <v>20</v>
      </c>
      <c r="C66" s="36" t="s">
        <v>45</v>
      </c>
      <c r="D66" s="17">
        <v>69209.38</v>
      </c>
    </row>
    <row r="67" spans="1:7" s="1" customFormat="1" ht="17.25" customHeight="1" thickBot="1">
      <c r="A67" s="328" t="s">
        <v>21</v>
      </c>
      <c r="B67" s="329"/>
      <c r="C67" s="330"/>
      <c r="D67" s="43">
        <f>SUM(D57:D66)</f>
        <v>6284263.3799999999</v>
      </c>
    </row>
    <row r="68" spans="1:7" ht="9" customHeight="1"/>
    <row r="69" spans="1:7" ht="15" thickBot="1">
      <c r="A69" s="44" t="s">
        <v>198</v>
      </c>
      <c r="B69" s="45"/>
      <c r="C69" s="45"/>
      <c r="D69" s="46">
        <f>+D5+D6-D48-D67+D16+D14-D53+D15</f>
        <v>5067867.3200000012</v>
      </c>
      <c r="G69" s="92"/>
    </row>
    <row r="70" spans="1:7" ht="15.5" thickTop="1" thickBot="1">
      <c r="A70" s="47"/>
      <c r="B70" s="48"/>
      <c r="C70" s="48"/>
      <c r="D70" s="49"/>
    </row>
    <row r="71" spans="1:7">
      <c r="A71" s="50" t="s">
        <v>22</v>
      </c>
      <c r="B71" s="51"/>
      <c r="C71" s="52"/>
      <c r="D71" s="53">
        <f>FEBRERO!D56+D16-D48-D53+D14+D15</f>
        <v>500000</v>
      </c>
      <c r="E71" s="14"/>
      <c r="G71" s="92"/>
    </row>
    <row r="72" spans="1:7" ht="15" thickBot="1">
      <c r="A72" s="54" t="s">
        <v>23</v>
      </c>
      <c r="B72" s="55"/>
      <c r="C72" s="56"/>
      <c r="D72" s="57">
        <f>FEBRERO!D57+MARZO!D6-MARZO!D67</f>
        <v>4567867.3199999994</v>
      </c>
      <c r="E72" s="14"/>
      <c r="G72" s="67"/>
    </row>
    <row r="73" spans="1:7">
      <c r="A73" s="1" t="s">
        <v>24</v>
      </c>
      <c r="B73" s="58">
        <v>0</v>
      </c>
      <c r="C73" s="1"/>
      <c r="D73" s="59"/>
      <c r="E73" s="14"/>
      <c r="G73" s="91"/>
    </row>
    <row r="74" spans="1:7">
      <c r="A74" s="1" t="s">
        <v>25</v>
      </c>
      <c r="B74" s="90">
        <v>4567867.32</v>
      </c>
      <c r="D74" s="60"/>
      <c r="E74" s="14"/>
    </row>
    <row r="75" spans="1:7" ht="15" thickBot="1">
      <c r="A75" s="1" t="s">
        <v>26</v>
      </c>
      <c r="B75" s="61">
        <f>SUM(B73:B74)</f>
        <v>4567867.32</v>
      </c>
      <c r="D75" s="60"/>
    </row>
    <row r="76" spans="1:7" ht="15" thickTop="1">
      <c r="C76" s="62" t="s">
        <v>27</v>
      </c>
      <c r="D76" s="63"/>
    </row>
    <row r="77" spans="1:7">
      <c r="A77" s="1"/>
      <c r="B77" s="1"/>
      <c r="C77" s="64" t="s">
        <v>28</v>
      </c>
      <c r="D77" s="63">
        <v>0</v>
      </c>
    </row>
    <row r="78" spans="1:7">
      <c r="C78" s="64" t="s">
        <v>29</v>
      </c>
      <c r="D78" s="63">
        <v>500000</v>
      </c>
      <c r="G78" s="91"/>
    </row>
    <row r="79" spans="1:7">
      <c r="A79" s="65"/>
      <c r="B79" s="65"/>
      <c r="C79" s="76"/>
      <c r="D79" s="60"/>
    </row>
    <row r="80" spans="1:7">
      <c r="A80" s="331" t="s">
        <v>30</v>
      </c>
      <c r="B80" s="331"/>
    </row>
    <row r="83" spans="4:4">
      <c r="D83" s="66"/>
    </row>
    <row r="84" spans="4:4">
      <c r="D84" s="66"/>
    </row>
    <row r="86" spans="4:4">
      <c r="D86" s="66"/>
    </row>
  </sheetData>
  <mergeCells count="8">
    <mergeCell ref="A67:C67"/>
    <mergeCell ref="A80:B80"/>
    <mergeCell ref="A1:D1"/>
    <mergeCell ref="A2:D2"/>
    <mergeCell ref="A4:D4"/>
    <mergeCell ref="A9:C9"/>
    <mergeCell ref="A10:C10"/>
    <mergeCell ref="A12:C12"/>
  </mergeCells>
  <pageMargins left="0.31496062992125984" right="0.70866141732283472" top="0.35433070866141736" bottom="0.74803149606299213" header="0.31496062992125984" footer="0.31496062992125984"/>
  <pageSetup paperSize="9" scale="80"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34998626667073579"/>
  </sheetPr>
  <dimension ref="A1:G82"/>
  <sheetViews>
    <sheetView topLeftCell="A49" zoomScale="80" zoomScaleNormal="80" workbookViewId="0">
      <selection activeCell="A59" sqref="A59:XFD60"/>
    </sheetView>
  </sheetViews>
  <sheetFormatPr baseColWidth="10" defaultRowHeight="14.5"/>
  <cols>
    <col min="1" max="1" width="12.1796875" customWidth="1"/>
    <col min="2" max="2" width="35" customWidth="1"/>
    <col min="3" max="3" width="52.1796875" customWidth="1"/>
    <col min="4" max="4" width="15.7265625" style="2" customWidth="1"/>
    <col min="5" max="5" width="14.1796875" bestFit="1" customWidth="1"/>
    <col min="6" max="6" width="6.1796875" customWidth="1"/>
    <col min="7" max="7" width="16.1796875" customWidth="1"/>
    <col min="254" max="254" width="15.7265625" customWidth="1"/>
    <col min="255" max="255" width="21.81640625" customWidth="1"/>
    <col min="256" max="256" width="46.453125" customWidth="1"/>
    <col min="257" max="257" width="17.7265625" customWidth="1"/>
    <col min="259" max="259" width="17" customWidth="1"/>
    <col min="261" max="261" width="14.1796875" bestFit="1" customWidth="1"/>
    <col min="510" max="510" width="15.7265625" customWidth="1"/>
    <col min="511" max="511" width="21.81640625" customWidth="1"/>
    <col min="512" max="512" width="46.453125" customWidth="1"/>
    <col min="513" max="513" width="17.7265625" customWidth="1"/>
    <col min="515" max="515" width="17" customWidth="1"/>
    <col min="517" max="517" width="14.1796875" bestFit="1" customWidth="1"/>
    <col min="766" max="766" width="15.7265625" customWidth="1"/>
    <col min="767" max="767" width="21.81640625" customWidth="1"/>
    <col min="768" max="768" width="46.453125" customWidth="1"/>
    <col min="769" max="769" width="17.7265625" customWidth="1"/>
    <col min="771" max="771" width="17" customWidth="1"/>
    <col min="773" max="773" width="14.1796875" bestFit="1" customWidth="1"/>
    <col min="1022" max="1022" width="15.7265625" customWidth="1"/>
    <col min="1023" max="1023" width="21.81640625" customWidth="1"/>
    <col min="1024" max="1024" width="46.453125" customWidth="1"/>
    <col min="1025" max="1025" width="17.7265625" customWidth="1"/>
    <col min="1027" max="1027" width="17" customWidth="1"/>
    <col min="1029" max="1029" width="14.1796875" bestFit="1" customWidth="1"/>
    <col min="1278" max="1278" width="15.7265625" customWidth="1"/>
    <col min="1279" max="1279" width="21.81640625" customWidth="1"/>
    <col min="1280" max="1280" width="46.453125" customWidth="1"/>
    <col min="1281" max="1281" width="17.7265625" customWidth="1"/>
    <col min="1283" max="1283" width="17" customWidth="1"/>
    <col min="1285" max="1285" width="14.1796875" bestFit="1" customWidth="1"/>
    <col min="1534" max="1534" width="15.7265625" customWidth="1"/>
    <col min="1535" max="1535" width="21.81640625" customWidth="1"/>
    <col min="1536" max="1536" width="46.453125" customWidth="1"/>
    <col min="1537" max="1537" width="17.7265625" customWidth="1"/>
    <col min="1539" max="1539" width="17" customWidth="1"/>
    <col min="1541" max="1541" width="14.1796875" bestFit="1" customWidth="1"/>
    <col min="1790" max="1790" width="15.7265625" customWidth="1"/>
    <col min="1791" max="1791" width="21.81640625" customWidth="1"/>
    <col min="1792" max="1792" width="46.453125" customWidth="1"/>
    <col min="1793" max="1793" width="17.7265625" customWidth="1"/>
    <col min="1795" max="1795" width="17" customWidth="1"/>
    <col min="1797" max="1797" width="14.1796875" bestFit="1" customWidth="1"/>
    <col min="2046" max="2046" width="15.7265625" customWidth="1"/>
    <col min="2047" max="2047" width="21.81640625" customWidth="1"/>
    <col min="2048" max="2048" width="46.453125" customWidth="1"/>
    <col min="2049" max="2049" width="17.7265625" customWidth="1"/>
    <col min="2051" max="2051" width="17" customWidth="1"/>
    <col min="2053" max="2053" width="14.1796875" bestFit="1" customWidth="1"/>
    <col min="2302" max="2302" width="15.7265625" customWidth="1"/>
    <col min="2303" max="2303" width="21.81640625" customWidth="1"/>
    <col min="2304" max="2304" width="46.453125" customWidth="1"/>
    <col min="2305" max="2305" width="17.7265625" customWidth="1"/>
    <col min="2307" max="2307" width="17" customWidth="1"/>
    <col min="2309" max="2309" width="14.1796875" bestFit="1" customWidth="1"/>
    <col min="2558" max="2558" width="15.7265625" customWidth="1"/>
    <col min="2559" max="2559" width="21.81640625" customWidth="1"/>
    <col min="2560" max="2560" width="46.453125" customWidth="1"/>
    <col min="2561" max="2561" width="17.7265625" customWidth="1"/>
    <col min="2563" max="2563" width="17" customWidth="1"/>
    <col min="2565" max="2565" width="14.1796875" bestFit="1" customWidth="1"/>
    <col min="2814" max="2814" width="15.7265625" customWidth="1"/>
    <col min="2815" max="2815" width="21.81640625" customWidth="1"/>
    <col min="2816" max="2816" width="46.453125" customWidth="1"/>
    <col min="2817" max="2817" width="17.7265625" customWidth="1"/>
    <col min="2819" max="2819" width="17" customWidth="1"/>
    <col min="2821" max="2821" width="14.1796875" bestFit="1" customWidth="1"/>
    <col min="3070" max="3070" width="15.7265625" customWidth="1"/>
    <col min="3071" max="3071" width="21.81640625" customWidth="1"/>
    <col min="3072" max="3072" width="46.453125" customWidth="1"/>
    <col min="3073" max="3073" width="17.7265625" customWidth="1"/>
    <col min="3075" max="3075" width="17" customWidth="1"/>
    <col min="3077" max="3077" width="14.1796875" bestFit="1" customWidth="1"/>
    <col min="3326" max="3326" width="15.7265625" customWidth="1"/>
    <col min="3327" max="3327" width="21.81640625" customWidth="1"/>
    <col min="3328" max="3328" width="46.453125" customWidth="1"/>
    <col min="3329" max="3329" width="17.7265625" customWidth="1"/>
    <col min="3331" max="3331" width="17" customWidth="1"/>
    <col min="3333" max="3333" width="14.1796875" bestFit="1" customWidth="1"/>
    <col min="3582" max="3582" width="15.7265625" customWidth="1"/>
    <col min="3583" max="3583" width="21.81640625" customWidth="1"/>
    <col min="3584" max="3584" width="46.453125" customWidth="1"/>
    <col min="3585" max="3585" width="17.7265625" customWidth="1"/>
    <col min="3587" max="3587" width="17" customWidth="1"/>
    <col min="3589" max="3589" width="14.1796875" bestFit="1" customWidth="1"/>
    <col min="3838" max="3838" width="15.7265625" customWidth="1"/>
    <col min="3839" max="3839" width="21.81640625" customWidth="1"/>
    <col min="3840" max="3840" width="46.453125" customWidth="1"/>
    <col min="3841" max="3841" width="17.7265625" customWidth="1"/>
    <col min="3843" max="3843" width="17" customWidth="1"/>
    <col min="3845" max="3845" width="14.1796875" bestFit="1" customWidth="1"/>
    <col min="4094" max="4094" width="15.7265625" customWidth="1"/>
    <col min="4095" max="4095" width="21.81640625" customWidth="1"/>
    <col min="4096" max="4096" width="46.453125" customWidth="1"/>
    <col min="4097" max="4097" width="17.7265625" customWidth="1"/>
    <col min="4099" max="4099" width="17" customWidth="1"/>
    <col min="4101" max="4101" width="14.1796875" bestFit="1" customWidth="1"/>
    <col min="4350" max="4350" width="15.7265625" customWidth="1"/>
    <col min="4351" max="4351" width="21.81640625" customWidth="1"/>
    <col min="4352" max="4352" width="46.453125" customWidth="1"/>
    <col min="4353" max="4353" width="17.7265625" customWidth="1"/>
    <col min="4355" max="4355" width="17" customWidth="1"/>
    <col min="4357" max="4357" width="14.1796875" bestFit="1" customWidth="1"/>
    <col min="4606" max="4606" width="15.7265625" customWidth="1"/>
    <col min="4607" max="4607" width="21.81640625" customWidth="1"/>
    <col min="4608" max="4608" width="46.453125" customWidth="1"/>
    <col min="4609" max="4609" width="17.7265625" customWidth="1"/>
    <col min="4611" max="4611" width="17" customWidth="1"/>
    <col min="4613" max="4613" width="14.1796875" bestFit="1" customWidth="1"/>
    <col min="4862" max="4862" width="15.7265625" customWidth="1"/>
    <col min="4863" max="4863" width="21.81640625" customWidth="1"/>
    <col min="4864" max="4864" width="46.453125" customWidth="1"/>
    <col min="4865" max="4865" width="17.7265625" customWidth="1"/>
    <col min="4867" max="4867" width="17" customWidth="1"/>
    <col min="4869" max="4869" width="14.1796875" bestFit="1" customWidth="1"/>
    <col min="5118" max="5118" width="15.7265625" customWidth="1"/>
    <col min="5119" max="5119" width="21.81640625" customWidth="1"/>
    <col min="5120" max="5120" width="46.453125" customWidth="1"/>
    <col min="5121" max="5121" width="17.7265625" customWidth="1"/>
    <col min="5123" max="5123" width="17" customWidth="1"/>
    <col min="5125" max="5125" width="14.1796875" bestFit="1" customWidth="1"/>
    <col min="5374" max="5374" width="15.7265625" customWidth="1"/>
    <col min="5375" max="5375" width="21.81640625" customWidth="1"/>
    <col min="5376" max="5376" width="46.453125" customWidth="1"/>
    <col min="5377" max="5377" width="17.7265625" customWidth="1"/>
    <col min="5379" max="5379" width="17" customWidth="1"/>
    <col min="5381" max="5381" width="14.1796875" bestFit="1" customWidth="1"/>
    <col min="5630" max="5630" width="15.7265625" customWidth="1"/>
    <col min="5631" max="5631" width="21.81640625" customWidth="1"/>
    <col min="5632" max="5632" width="46.453125" customWidth="1"/>
    <col min="5633" max="5633" width="17.7265625" customWidth="1"/>
    <col min="5635" max="5635" width="17" customWidth="1"/>
    <col min="5637" max="5637" width="14.1796875" bestFit="1" customWidth="1"/>
    <col min="5886" max="5886" width="15.7265625" customWidth="1"/>
    <col min="5887" max="5887" width="21.81640625" customWidth="1"/>
    <col min="5888" max="5888" width="46.453125" customWidth="1"/>
    <col min="5889" max="5889" width="17.7265625" customWidth="1"/>
    <col min="5891" max="5891" width="17" customWidth="1"/>
    <col min="5893" max="5893" width="14.1796875" bestFit="1" customWidth="1"/>
    <col min="6142" max="6142" width="15.7265625" customWidth="1"/>
    <col min="6143" max="6143" width="21.81640625" customWidth="1"/>
    <col min="6144" max="6144" width="46.453125" customWidth="1"/>
    <col min="6145" max="6145" width="17.7265625" customWidth="1"/>
    <col min="6147" max="6147" width="17" customWidth="1"/>
    <col min="6149" max="6149" width="14.1796875" bestFit="1" customWidth="1"/>
    <col min="6398" max="6398" width="15.7265625" customWidth="1"/>
    <col min="6399" max="6399" width="21.81640625" customWidth="1"/>
    <col min="6400" max="6400" width="46.453125" customWidth="1"/>
    <col min="6401" max="6401" width="17.7265625" customWidth="1"/>
    <col min="6403" max="6403" width="17" customWidth="1"/>
    <col min="6405" max="6405" width="14.1796875" bestFit="1" customWidth="1"/>
    <col min="6654" max="6654" width="15.7265625" customWidth="1"/>
    <col min="6655" max="6655" width="21.81640625" customWidth="1"/>
    <col min="6656" max="6656" width="46.453125" customWidth="1"/>
    <col min="6657" max="6657" width="17.7265625" customWidth="1"/>
    <col min="6659" max="6659" width="17" customWidth="1"/>
    <col min="6661" max="6661" width="14.1796875" bestFit="1" customWidth="1"/>
    <col min="6910" max="6910" width="15.7265625" customWidth="1"/>
    <col min="6911" max="6911" width="21.81640625" customWidth="1"/>
    <col min="6912" max="6912" width="46.453125" customWidth="1"/>
    <col min="6913" max="6913" width="17.7265625" customWidth="1"/>
    <col min="6915" max="6915" width="17" customWidth="1"/>
    <col min="6917" max="6917" width="14.1796875" bestFit="1" customWidth="1"/>
    <col min="7166" max="7166" width="15.7265625" customWidth="1"/>
    <col min="7167" max="7167" width="21.81640625" customWidth="1"/>
    <col min="7168" max="7168" width="46.453125" customWidth="1"/>
    <col min="7169" max="7169" width="17.7265625" customWidth="1"/>
    <col min="7171" max="7171" width="17" customWidth="1"/>
    <col min="7173" max="7173" width="14.1796875" bestFit="1" customWidth="1"/>
    <col min="7422" max="7422" width="15.7265625" customWidth="1"/>
    <col min="7423" max="7423" width="21.81640625" customWidth="1"/>
    <col min="7424" max="7424" width="46.453125" customWidth="1"/>
    <col min="7425" max="7425" width="17.7265625" customWidth="1"/>
    <col min="7427" max="7427" width="17" customWidth="1"/>
    <col min="7429" max="7429" width="14.1796875" bestFit="1" customWidth="1"/>
    <col min="7678" max="7678" width="15.7265625" customWidth="1"/>
    <col min="7679" max="7679" width="21.81640625" customWidth="1"/>
    <col min="7680" max="7680" width="46.453125" customWidth="1"/>
    <col min="7681" max="7681" width="17.7265625" customWidth="1"/>
    <col min="7683" max="7683" width="17" customWidth="1"/>
    <col min="7685" max="7685" width="14.1796875" bestFit="1" customWidth="1"/>
    <col min="7934" max="7934" width="15.7265625" customWidth="1"/>
    <col min="7935" max="7935" width="21.81640625" customWidth="1"/>
    <col min="7936" max="7936" width="46.453125" customWidth="1"/>
    <col min="7937" max="7937" width="17.7265625" customWidth="1"/>
    <col min="7939" max="7939" width="17" customWidth="1"/>
    <col min="7941" max="7941" width="14.1796875" bestFit="1" customWidth="1"/>
    <col min="8190" max="8190" width="15.7265625" customWidth="1"/>
    <col min="8191" max="8191" width="21.81640625" customWidth="1"/>
    <col min="8192" max="8192" width="46.453125" customWidth="1"/>
    <col min="8193" max="8193" width="17.7265625" customWidth="1"/>
    <col min="8195" max="8195" width="17" customWidth="1"/>
    <col min="8197" max="8197" width="14.1796875" bestFit="1" customWidth="1"/>
    <col min="8446" max="8446" width="15.7265625" customWidth="1"/>
    <col min="8447" max="8447" width="21.81640625" customWidth="1"/>
    <col min="8448" max="8448" width="46.453125" customWidth="1"/>
    <col min="8449" max="8449" width="17.7265625" customWidth="1"/>
    <col min="8451" max="8451" width="17" customWidth="1"/>
    <col min="8453" max="8453" width="14.1796875" bestFit="1" customWidth="1"/>
    <col min="8702" max="8702" width="15.7265625" customWidth="1"/>
    <col min="8703" max="8703" width="21.81640625" customWidth="1"/>
    <col min="8704" max="8704" width="46.453125" customWidth="1"/>
    <col min="8705" max="8705" width="17.7265625" customWidth="1"/>
    <col min="8707" max="8707" width="17" customWidth="1"/>
    <col min="8709" max="8709" width="14.1796875" bestFit="1" customWidth="1"/>
    <col min="8958" max="8958" width="15.7265625" customWidth="1"/>
    <col min="8959" max="8959" width="21.81640625" customWidth="1"/>
    <col min="8960" max="8960" width="46.453125" customWidth="1"/>
    <col min="8961" max="8961" width="17.7265625" customWidth="1"/>
    <col min="8963" max="8963" width="17" customWidth="1"/>
    <col min="8965" max="8965" width="14.1796875" bestFit="1" customWidth="1"/>
    <col min="9214" max="9214" width="15.7265625" customWidth="1"/>
    <col min="9215" max="9215" width="21.81640625" customWidth="1"/>
    <col min="9216" max="9216" width="46.453125" customWidth="1"/>
    <col min="9217" max="9217" width="17.7265625" customWidth="1"/>
    <col min="9219" max="9219" width="17" customWidth="1"/>
    <col min="9221" max="9221" width="14.1796875" bestFit="1" customWidth="1"/>
    <col min="9470" max="9470" width="15.7265625" customWidth="1"/>
    <col min="9471" max="9471" width="21.81640625" customWidth="1"/>
    <col min="9472" max="9472" width="46.453125" customWidth="1"/>
    <col min="9473" max="9473" width="17.7265625" customWidth="1"/>
    <col min="9475" max="9475" width="17" customWidth="1"/>
    <col min="9477" max="9477" width="14.1796875" bestFit="1" customWidth="1"/>
    <col min="9726" max="9726" width="15.7265625" customWidth="1"/>
    <col min="9727" max="9727" width="21.81640625" customWidth="1"/>
    <col min="9728" max="9728" width="46.453125" customWidth="1"/>
    <col min="9729" max="9729" width="17.7265625" customWidth="1"/>
    <col min="9731" max="9731" width="17" customWidth="1"/>
    <col min="9733" max="9733" width="14.1796875" bestFit="1" customWidth="1"/>
    <col min="9982" max="9982" width="15.7265625" customWidth="1"/>
    <col min="9983" max="9983" width="21.81640625" customWidth="1"/>
    <col min="9984" max="9984" width="46.453125" customWidth="1"/>
    <col min="9985" max="9985" width="17.7265625" customWidth="1"/>
    <col min="9987" max="9987" width="17" customWidth="1"/>
    <col min="9989" max="9989" width="14.1796875" bestFit="1" customWidth="1"/>
    <col min="10238" max="10238" width="15.7265625" customWidth="1"/>
    <col min="10239" max="10239" width="21.81640625" customWidth="1"/>
    <col min="10240" max="10240" width="46.453125" customWidth="1"/>
    <col min="10241" max="10241" width="17.7265625" customWidth="1"/>
    <col min="10243" max="10243" width="17" customWidth="1"/>
    <col min="10245" max="10245" width="14.1796875" bestFit="1" customWidth="1"/>
    <col min="10494" max="10494" width="15.7265625" customWidth="1"/>
    <col min="10495" max="10495" width="21.81640625" customWidth="1"/>
    <col min="10496" max="10496" width="46.453125" customWidth="1"/>
    <col min="10497" max="10497" width="17.7265625" customWidth="1"/>
    <col min="10499" max="10499" width="17" customWidth="1"/>
    <col min="10501" max="10501" width="14.1796875" bestFit="1" customWidth="1"/>
    <col min="10750" max="10750" width="15.7265625" customWidth="1"/>
    <col min="10751" max="10751" width="21.81640625" customWidth="1"/>
    <col min="10752" max="10752" width="46.453125" customWidth="1"/>
    <col min="10753" max="10753" width="17.7265625" customWidth="1"/>
    <col min="10755" max="10755" width="17" customWidth="1"/>
    <col min="10757" max="10757" width="14.1796875" bestFit="1" customWidth="1"/>
    <col min="11006" max="11006" width="15.7265625" customWidth="1"/>
    <col min="11007" max="11007" width="21.81640625" customWidth="1"/>
    <col min="11008" max="11008" width="46.453125" customWidth="1"/>
    <col min="11009" max="11009" width="17.7265625" customWidth="1"/>
    <col min="11011" max="11011" width="17" customWidth="1"/>
    <col min="11013" max="11013" width="14.1796875" bestFit="1" customWidth="1"/>
    <col min="11262" max="11262" width="15.7265625" customWidth="1"/>
    <col min="11263" max="11263" width="21.81640625" customWidth="1"/>
    <col min="11264" max="11264" width="46.453125" customWidth="1"/>
    <col min="11265" max="11265" width="17.7265625" customWidth="1"/>
    <col min="11267" max="11267" width="17" customWidth="1"/>
    <col min="11269" max="11269" width="14.1796875" bestFit="1" customWidth="1"/>
    <col min="11518" max="11518" width="15.7265625" customWidth="1"/>
    <col min="11519" max="11519" width="21.81640625" customWidth="1"/>
    <col min="11520" max="11520" width="46.453125" customWidth="1"/>
    <col min="11521" max="11521" width="17.7265625" customWidth="1"/>
    <col min="11523" max="11523" width="17" customWidth="1"/>
    <col min="11525" max="11525" width="14.1796875" bestFit="1" customWidth="1"/>
    <col min="11774" max="11774" width="15.7265625" customWidth="1"/>
    <col min="11775" max="11775" width="21.81640625" customWidth="1"/>
    <col min="11776" max="11776" width="46.453125" customWidth="1"/>
    <col min="11777" max="11777" width="17.7265625" customWidth="1"/>
    <col min="11779" max="11779" width="17" customWidth="1"/>
    <col min="11781" max="11781" width="14.1796875" bestFit="1" customWidth="1"/>
    <col min="12030" max="12030" width="15.7265625" customWidth="1"/>
    <col min="12031" max="12031" width="21.81640625" customWidth="1"/>
    <col min="12032" max="12032" width="46.453125" customWidth="1"/>
    <col min="12033" max="12033" width="17.7265625" customWidth="1"/>
    <col min="12035" max="12035" width="17" customWidth="1"/>
    <col min="12037" max="12037" width="14.1796875" bestFit="1" customWidth="1"/>
    <col min="12286" max="12286" width="15.7265625" customWidth="1"/>
    <col min="12287" max="12287" width="21.81640625" customWidth="1"/>
    <col min="12288" max="12288" width="46.453125" customWidth="1"/>
    <col min="12289" max="12289" width="17.7265625" customWidth="1"/>
    <col min="12291" max="12291" width="17" customWidth="1"/>
    <col min="12293" max="12293" width="14.1796875" bestFit="1" customWidth="1"/>
    <col min="12542" max="12542" width="15.7265625" customWidth="1"/>
    <col min="12543" max="12543" width="21.81640625" customWidth="1"/>
    <col min="12544" max="12544" width="46.453125" customWidth="1"/>
    <col min="12545" max="12545" width="17.7265625" customWidth="1"/>
    <col min="12547" max="12547" width="17" customWidth="1"/>
    <col min="12549" max="12549" width="14.1796875" bestFit="1" customWidth="1"/>
    <col min="12798" max="12798" width="15.7265625" customWidth="1"/>
    <col min="12799" max="12799" width="21.81640625" customWidth="1"/>
    <col min="12800" max="12800" width="46.453125" customWidth="1"/>
    <col min="12801" max="12801" width="17.7265625" customWidth="1"/>
    <col min="12803" max="12803" width="17" customWidth="1"/>
    <col min="12805" max="12805" width="14.1796875" bestFit="1" customWidth="1"/>
    <col min="13054" max="13054" width="15.7265625" customWidth="1"/>
    <col min="13055" max="13055" width="21.81640625" customWidth="1"/>
    <col min="13056" max="13056" width="46.453125" customWidth="1"/>
    <col min="13057" max="13057" width="17.7265625" customWidth="1"/>
    <col min="13059" max="13059" width="17" customWidth="1"/>
    <col min="13061" max="13061" width="14.1796875" bestFit="1" customWidth="1"/>
    <col min="13310" max="13310" width="15.7265625" customWidth="1"/>
    <col min="13311" max="13311" width="21.81640625" customWidth="1"/>
    <col min="13312" max="13312" width="46.453125" customWidth="1"/>
    <col min="13313" max="13313" width="17.7265625" customWidth="1"/>
    <col min="13315" max="13315" width="17" customWidth="1"/>
    <col min="13317" max="13317" width="14.1796875" bestFit="1" customWidth="1"/>
    <col min="13566" max="13566" width="15.7265625" customWidth="1"/>
    <col min="13567" max="13567" width="21.81640625" customWidth="1"/>
    <col min="13568" max="13568" width="46.453125" customWidth="1"/>
    <col min="13569" max="13569" width="17.7265625" customWidth="1"/>
    <col min="13571" max="13571" width="17" customWidth="1"/>
    <col min="13573" max="13573" width="14.1796875" bestFit="1" customWidth="1"/>
    <col min="13822" max="13822" width="15.7265625" customWidth="1"/>
    <col min="13823" max="13823" width="21.81640625" customWidth="1"/>
    <col min="13824" max="13824" width="46.453125" customWidth="1"/>
    <col min="13825" max="13825" width="17.7265625" customWidth="1"/>
    <col min="13827" max="13827" width="17" customWidth="1"/>
    <col min="13829" max="13829" width="14.1796875" bestFit="1" customWidth="1"/>
    <col min="14078" max="14078" width="15.7265625" customWidth="1"/>
    <col min="14079" max="14079" width="21.81640625" customWidth="1"/>
    <col min="14080" max="14080" width="46.453125" customWidth="1"/>
    <col min="14081" max="14081" width="17.7265625" customWidth="1"/>
    <col min="14083" max="14083" width="17" customWidth="1"/>
    <col min="14085" max="14085" width="14.1796875" bestFit="1" customWidth="1"/>
    <col min="14334" max="14334" width="15.7265625" customWidth="1"/>
    <col min="14335" max="14335" width="21.81640625" customWidth="1"/>
    <col min="14336" max="14336" width="46.453125" customWidth="1"/>
    <col min="14337" max="14337" width="17.7265625" customWidth="1"/>
    <col min="14339" max="14339" width="17" customWidth="1"/>
    <col min="14341" max="14341" width="14.1796875" bestFit="1" customWidth="1"/>
    <col min="14590" max="14590" width="15.7265625" customWidth="1"/>
    <col min="14591" max="14591" width="21.81640625" customWidth="1"/>
    <col min="14592" max="14592" width="46.453125" customWidth="1"/>
    <col min="14593" max="14593" width="17.7265625" customWidth="1"/>
    <col min="14595" max="14595" width="17" customWidth="1"/>
    <col min="14597" max="14597" width="14.1796875" bestFit="1" customWidth="1"/>
    <col min="14846" max="14846" width="15.7265625" customWidth="1"/>
    <col min="14847" max="14847" width="21.81640625" customWidth="1"/>
    <col min="14848" max="14848" width="46.453125" customWidth="1"/>
    <col min="14849" max="14849" width="17.7265625" customWidth="1"/>
    <col min="14851" max="14851" width="17" customWidth="1"/>
    <col min="14853" max="14853" width="14.1796875" bestFit="1" customWidth="1"/>
    <col min="15102" max="15102" width="15.7265625" customWidth="1"/>
    <col min="15103" max="15103" width="21.81640625" customWidth="1"/>
    <col min="15104" max="15104" width="46.453125" customWidth="1"/>
    <col min="15105" max="15105" width="17.7265625" customWidth="1"/>
    <col min="15107" max="15107" width="17" customWidth="1"/>
    <col min="15109" max="15109" width="14.1796875" bestFit="1" customWidth="1"/>
    <col min="15358" max="15358" width="15.7265625" customWidth="1"/>
    <col min="15359" max="15359" width="21.81640625" customWidth="1"/>
    <col min="15360" max="15360" width="46.453125" customWidth="1"/>
    <col min="15361" max="15361" width="17.7265625" customWidth="1"/>
    <col min="15363" max="15363" width="17" customWidth="1"/>
    <col min="15365" max="15365" width="14.1796875" bestFit="1" customWidth="1"/>
    <col min="15614" max="15614" width="15.7265625" customWidth="1"/>
    <col min="15615" max="15615" width="21.81640625" customWidth="1"/>
    <col min="15616" max="15616" width="46.453125" customWidth="1"/>
    <col min="15617" max="15617" width="17.7265625" customWidth="1"/>
    <col min="15619" max="15619" width="17" customWidth="1"/>
    <col min="15621" max="15621" width="14.1796875" bestFit="1" customWidth="1"/>
    <col min="15870" max="15870" width="15.7265625" customWidth="1"/>
    <col min="15871" max="15871" width="21.81640625" customWidth="1"/>
    <col min="15872" max="15872" width="46.453125" customWidth="1"/>
    <col min="15873" max="15873" width="17.7265625" customWidth="1"/>
    <col min="15875" max="15875" width="17" customWidth="1"/>
    <col min="15877" max="15877" width="14.1796875" bestFit="1" customWidth="1"/>
    <col min="16126" max="16126" width="15.7265625" customWidth="1"/>
    <col min="16127" max="16127" width="21.81640625" customWidth="1"/>
    <col min="16128" max="16128" width="46.453125" customWidth="1"/>
    <col min="16129" max="16129" width="17.7265625" customWidth="1"/>
    <col min="16131" max="16131" width="17" customWidth="1"/>
    <col min="16133" max="16133" width="14.1796875" bestFit="1" customWidth="1"/>
  </cols>
  <sheetData>
    <row r="1" spans="1:7">
      <c r="A1" s="331" t="s">
        <v>0</v>
      </c>
      <c r="B1" s="331"/>
      <c r="C1" s="331"/>
      <c r="D1" s="331"/>
    </row>
    <row r="2" spans="1:7">
      <c r="A2" s="331" t="s">
        <v>1</v>
      </c>
      <c r="B2" s="331"/>
      <c r="C2" s="331"/>
      <c r="D2" s="331"/>
    </row>
    <row r="3" spans="1:7" hidden="1">
      <c r="A3" s="1"/>
    </row>
    <row r="4" spans="1:7" s="1" customFormat="1">
      <c r="A4" s="332" t="s">
        <v>241</v>
      </c>
      <c r="B4" s="332"/>
      <c r="C4" s="332"/>
      <c r="D4" s="332"/>
    </row>
    <row r="5" spans="1:7" ht="15" thickBot="1">
      <c r="A5" s="3" t="s">
        <v>234</v>
      </c>
      <c r="B5" s="4"/>
      <c r="C5" s="5"/>
      <c r="D5" s="6">
        <f>+MARZO!D69</f>
        <v>5067867.3200000012</v>
      </c>
    </row>
    <row r="6" spans="1:7">
      <c r="A6" s="7" t="s">
        <v>2</v>
      </c>
      <c r="B6" s="8"/>
      <c r="C6" s="9"/>
      <c r="D6" s="10">
        <f>+D12</f>
        <v>6255566</v>
      </c>
    </row>
    <row r="7" spans="1:7">
      <c r="A7" s="11" t="s">
        <v>3</v>
      </c>
      <c r="B7" s="12"/>
      <c r="C7" s="12"/>
      <c r="D7" s="13"/>
    </row>
    <row r="8" spans="1:7">
      <c r="A8" s="15" t="s">
        <v>199</v>
      </c>
      <c r="B8" s="16"/>
      <c r="C8" s="16"/>
      <c r="D8" s="17">
        <v>5952400</v>
      </c>
    </row>
    <row r="9" spans="1:7">
      <c r="A9" s="333" t="s">
        <v>235</v>
      </c>
      <c r="B9" s="334"/>
      <c r="C9" s="335"/>
      <c r="D9" s="20">
        <v>303166</v>
      </c>
    </row>
    <row r="10" spans="1:7">
      <c r="A10" s="333"/>
      <c r="B10" s="334"/>
      <c r="C10" s="335"/>
      <c r="D10" s="20"/>
      <c r="G10" s="91"/>
    </row>
    <row r="11" spans="1:7">
      <c r="A11" s="107"/>
      <c r="B11" s="65"/>
      <c r="C11" s="108"/>
      <c r="D11" s="109"/>
    </row>
    <row r="12" spans="1:7" s="1" customFormat="1" ht="15" thickBot="1">
      <c r="A12" s="336" t="s">
        <v>4</v>
      </c>
      <c r="B12" s="337"/>
      <c r="C12" s="337"/>
      <c r="D12" s="21">
        <f>SUM(D8:D11)</f>
        <v>6255566</v>
      </c>
    </row>
    <row r="13" spans="1:7">
      <c r="A13" s="22" t="s">
        <v>5</v>
      </c>
      <c r="B13" s="101"/>
      <c r="C13" s="102"/>
      <c r="D13" s="98"/>
    </row>
    <row r="14" spans="1:7" s="25" customFormat="1">
      <c r="A14" s="83" t="s">
        <v>6</v>
      </c>
      <c r="B14" s="23"/>
      <c r="C14" s="24"/>
      <c r="D14" s="99">
        <v>379750</v>
      </c>
    </row>
    <row r="15" spans="1:7" s="25" customFormat="1">
      <c r="A15" s="83"/>
      <c r="B15" s="23"/>
      <c r="C15" s="24"/>
      <c r="D15" s="99"/>
    </row>
    <row r="16" spans="1:7" s="25" customFormat="1" ht="15" thickBot="1">
      <c r="A16" s="103"/>
      <c r="B16" s="151"/>
      <c r="C16" s="104"/>
      <c r="D16" s="100"/>
    </row>
    <row r="17" spans="1:5" s="25" customFormat="1" ht="15" thickBot="1">
      <c r="A17" s="94" t="s">
        <v>7</v>
      </c>
      <c r="B17" s="95"/>
      <c r="C17" s="96"/>
      <c r="D17" s="97">
        <f>+D48+D53+D63</f>
        <v>4088602.17</v>
      </c>
      <c r="E17" s="26"/>
    </row>
    <row r="18" spans="1:5" s="25" customFormat="1">
      <c r="A18" s="84" t="s">
        <v>8</v>
      </c>
      <c r="B18" s="85"/>
      <c r="C18" s="85"/>
      <c r="D18" s="86"/>
      <c r="E18" s="28"/>
    </row>
    <row r="19" spans="1:5" s="25" customFormat="1">
      <c r="A19" s="29" t="s">
        <v>9</v>
      </c>
      <c r="B19" s="30" t="s">
        <v>10</v>
      </c>
      <c r="C19" s="30" t="s">
        <v>11</v>
      </c>
      <c r="D19" s="31" t="s">
        <v>12</v>
      </c>
      <c r="E19" s="26"/>
    </row>
    <row r="20" spans="1:5" ht="30" customHeight="1">
      <c r="A20" s="152">
        <v>44639</v>
      </c>
      <c r="B20" s="93" t="s">
        <v>200</v>
      </c>
      <c r="C20" s="88" t="s">
        <v>201</v>
      </c>
      <c r="D20" s="153">
        <v>16500</v>
      </c>
    </row>
    <row r="21" spans="1:5" ht="44.25" customHeight="1">
      <c r="A21" s="152">
        <v>44645</v>
      </c>
      <c r="B21" s="93" t="s">
        <v>52</v>
      </c>
      <c r="C21" s="88" t="s">
        <v>202</v>
      </c>
      <c r="D21" s="153">
        <v>10000</v>
      </c>
    </row>
    <row r="22" spans="1:5" ht="63.75" customHeight="1">
      <c r="A22" s="152">
        <v>44650</v>
      </c>
      <c r="B22" s="93" t="s">
        <v>200</v>
      </c>
      <c r="C22" s="88" t="s">
        <v>203</v>
      </c>
      <c r="D22" s="153">
        <v>40500</v>
      </c>
    </row>
    <row r="23" spans="1:5" ht="56.25" customHeight="1">
      <c r="A23" s="152">
        <v>44651</v>
      </c>
      <c r="B23" s="93" t="s">
        <v>200</v>
      </c>
      <c r="C23" s="88" t="s">
        <v>204</v>
      </c>
      <c r="D23" s="153">
        <v>18000</v>
      </c>
    </row>
    <row r="24" spans="1:5" ht="53.25" customHeight="1">
      <c r="A24" s="152">
        <v>44652</v>
      </c>
      <c r="B24" s="88" t="s">
        <v>205</v>
      </c>
      <c r="C24" s="88" t="s">
        <v>206</v>
      </c>
      <c r="D24" s="153">
        <v>10000</v>
      </c>
    </row>
    <row r="25" spans="1:5" ht="30" customHeight="1">
      <c r="A25" s="152">
        <v>44652</v>
      </c>
      <c r="B25" s="93" t="s">
        <v>106</v>
      </c>
      <c r="C25" s="88" t="s">
        <v>207</v>
      </c>
      <c r="D25" s="153">
        <v>25000</v>
      </c>
    </row>
    <row r="26" spans="1:5" ht="51" customHeight="1">
      <c r="A26" s="152">
        <v>44655</v>
      </c>
      <c r="B26" s="93" t="s">
        <v>137</v>
      </c>
      <c r="C26" s="88" t="s">
        <v>208</v>
      </c>
      <c r="D26" s="153">
        <v>10000</v>
      </c>
    </row>
    <row r="27" spans="1:5" ht="54.75" customHeight="1">
      <c r="A27" s="152">
        <v>44655</v>
      </c>
      <c r="B27" s="93" t="s">
        <v>137</v>
      </c>
      <c r="C27" s="88" t="s">
        <v>209</v>
      </c>
      <c r="D27" s="153">
        <v>10000</v>
      </c>
    </row>
    <row r="28" spans="1:5" ht="43.5" customHeight="1">
      <c r="A28" s="152">
        <v>44656</v>
      </c>
      <c r="B28" s="88" t="s">
        <v>210</v>
      </c>
      <c r="C28" s="88" t="s">
        <v>211</v>
      </c>
      <c r="D28" s="153">
        <v>10000</v>
      </c>
    </row>
    <row r="29" spans="1:5" ht="60.75" customHeight="1">
      <c r="A29" s="152">
        <v>44656</v>
      </c>
      <c r="B29" s="93" t="s">
        <v>212</v>
      </c>
      <c r="C29" s="88" t="s">
        <v>213</v>
      </c>
      <c r="D29" s="153">
        <v>6100</v>
      </c>
    </row>
    <row r="30" spans="1:5" ht="84" customHeight="1">
      <c r="A30" s="152">
        <v>44656</v>
      </c>
      <c r="B30" s="88" t="s">
        <v>57</v>
      </c>
      <c r="C30" s="88" t="s">
        <v>214</v>
      </c>
      <c r="D30" s="153">
        <v>6000</v>
      </c>
    </row>
    <row r="31" spans="1:5" ht="57.75" customHeight="1">
      <c r="A31" s="152">
        <v>44656</v>
      </c>
      <c r="B31" s="93" t="s">
        <v>200</v>
      </c>
      <c r="C31" s="88" t="s">
        <v>215</v>
      </c>
      <c r="D31" s="153">
        <v>12000</v>
      </c>
    </row>
    <row r="32" spans="1:5" ht="55.5" customHeight="1">
      <c r="A32" s="152">
        <v>44656</v>
      </c>
      <c r="B32" s="88" t="s">
        <v>121</v>
      </c>
      <c r="C32" s="88" t="s">
        <v>216</v>
      </c>
      <c r="D32" s="153">
        <v>11300</v>
      </c>
    </row>
    <row r="33" spans="1:5" ht="55.5" customHeight="1">
      <c r="A33" s="152">
        <v>44657</v>
      </c>
      <c r="B33" s="88" t="s">
        <v>135</v>
      </c>
      <c r="C33" s="88" t="s">
        <v>217</v>
      </c>
      <c r="D33" s="153">
        <v>34000</v>
      </c>
    </row>
    <row r="34" spans="1:5" ht="55.5" customHeight="1">
      <c r="A34" s="152">
        <v>44658</v>
      </c>
      <c r="B34" s="93" t="s">
        <v>200</v>
      </c>
      <c r="C34" s="88" t="s">
        <v>218</v>
      </c>
      <c r="D34" s="153">
        <v>12000</v>
      </c>
    </row>
    <row r="35" spans="1:5" ht="55.5" customHeight="1">
      <c r="A35" s="152">
        <v>44658</v>
      </c>
      <c r="B35" s="88" t="s">
        <v>135</v>
      </c>
      <c r="C35" s="88" t="s">
        <v>219</v>
      </c>
      <c r="D35" s="153">
        <v>20000</v>
      </c>
    </row>
    <row r="36" spans="1:5" ht="55.5" customHeight="1">
      <c r="A36" s="152">
        <v>44658</v>
      </c>
      <c r="B36" s="88" t="s">
        <v>57</v>
      </c>
      <c r="C36" s="88" t="s">
        <v>220</v>
      </c>
      <c r="D36" s="153">
        <v>6000</v>
      </c>
    </row>
    <row r="37" spans="1:5" ht="55.5" customHeight="1">
      <c r="A37" s="152">
        <v>44663</v>
      </c>
      <c r="B37" s="93" t="s">
        <v>137</v>
      </c>
      <c r="C37" s="88" t="s">
        <v>221</v>
      </c>
      <c r="D37" s="153">
        <v>7000</v>
      </c>
    </row>
    <row r="38" spans="1:5" ht="55.5" customHeight="1">
      <c r="A38" s="152">
        <v>44669</v>
      </c>
      <c r="B38" s="93" t="s">
        <v>200</v>
      </c>
      <c r="C38" s="88" t="s">
        <v>222</v>
      </c>
      <c r="D38" s="153">
        <v>12000</v>
      </c>
    </row>
    <row r="39" spans="1:5" ht="55.5" customHeight="1">
      <c r="A39" s="152">
        <v>44670</v>
      </c>
      <c r="B39" s="93" t="s">
        <v>137</v>
      </c>
      <c r="C39" s="88" t="s">
        <v>223</v>
      </c>
      <c r="D39" s="153">
        <v>7000</v>
      </c>
    </row>
    <row r="40" spans="1:5" ht="55.5" customHeight="1">
      <c r="A40" s="152">
        <v>44670</v>
      </c>
      <c r="B40" s="93" t="s">
        <v>224</v>
      </c>
      <c r="C40" s="88" t="s">
        <v>225</v>
      </c>
      <c r="D40" s="153">
        <v>16750</v>
      </c>
    </row>
    <row r="41" spans="1:5" ht="55.5" customHeight="1">
      <c r="A41" s="152">
        <v>44670</v>
      </c>
      <c r="B41" s="88" t="s">
        <v>57</v>
      </c>
      <c r="C41" s="88" t="s">
        <v>226</v>
      </c>
      <c r="D41" s="153">
        <v>6000</v>
      </c>
    </row>
    <row r="42" spans="1:5" ht="55.5" customHeight="1">
      <c r="A42" s="152">
        <v>44671</v>
      </c>
      <c r="B42" s="88" t="s">
        <v>121</v>
      </c>
      <c r="C42" s="88" t="s">
        <v>227</v>
      </c>
      <c r="D42" s="153">
        <v>8400</v>
      </c>
    </row>
    <row r="43" spans="1:5" ht="55.5" customHeight="1">
      <c r="A43" s="152">
        <v>44672</v>
      </c>
      <c r="B43" s="93" t="s">
        <v>200</v>
      </c>
      <c r="C43" s="88" t="s">
        <v>228</v>
      </c>
      <c r="D43" s="153">
        <v>36000</v>
      </c>
    </row>
    <row r="44" spans="1:5" ht="55.5" customHeight="1">
      <c r="A44" s="152">
        <v>44676</v>
      </c>
      <c r="B44" s="88" t="s">
        <v>121</v>
      </c>
      <c r="C44" s="88" t="s">
        <v>229</v>
      </c>
      <c r="D44" s="153">
        <v>4200</v>
      </c>
    </row>
    <row r="45" spans="1:5" ht="30" customHeight="1">
      <c r="A45" s="152">
        <v>44680</v>
      </c>
      <c r="B45" s="93" t="s">
        <v>106</v>
      </c>
      <c r="C45" s="88" t="s">
        <v>230</v>
      </c>
      <c r="D45" s="153">
        <v>25000</v>
      </c>
    </row>
    <row r="46" spans="1:5" ht="49.5" customHeight="1">
      <c r="A46" s="152" t="s">
        <v>231</v>
      </c>
      <c r="B46" s="93" t="s">
        <v>137</v>
      </c>
      <c r="C46" s="88" t="s">
        <v>232</v>
      </c>
      <c r="D46" s="153">
        <v>8400</v>
      </c>
    </row>
    <row r="47" spans="1:5" ht="68.25" customHeight="1">
      <c r="A47" s="152" t="s">
        <v>231</v>
      </c>
      <c r="B47" s="93" t="s">
        <v>137</v>
      </c>
      <c r="C47" s="88" t="s">
        <v>233</v>
      </c>
      <c r="D47" s="153">
        <v>21000</v>
      </c>
    </row>
    <row r="48" spans="1:5" s="25" customFormat="1" ht="25" customHeight="1" thickBot="1">
      <c r="A48" s="155" t="s">
        <v>13</v>
      </c>
      <c r="B48" s="32"/>
      <c r="C48" s="33"/>
      <c r="D48" s="34">
        <f>SUM(D20:D47)</f>
        <v>409150</v>
      </c>
      <c r="E48" s="77"/>
    </row>
    <row r="49" spans="1:5" s="25" customFormat="1">
      <c r="A49" s="11" t="s">
        <v>14</v>
      </c>
      <c r="B49" s="12"/>
      <c r="C49" s="12"/>
      <c r="D49" s="27"/>
      <c r="E49" s="77"/>
    </row>
    <row r="50" spans="1:5" s="25" customFormat="1">
      <c r="A50" s="29" t="s">
        <v>9</v>
      </c>
      <c r="B50" s="30" t="s">
        <v>10</v>
      </c>
      <c r="C50" s="30" t="s">
        <v>11</v>
      </c>
      <c r="D50" s="31" t="s">
        <v>12</v>
      </c>
    </row>
    <row r="51" spans="1:5" s="25" customFormat="1">
      <c r="A51" s="35"/>
      <c r="B51" s="36"/>
      <c r="C51" s="36"/>
      <c r="D51" s="17"/>
    </row>
    <row r="52" spans="1:5" s="25" customFormat="1">
      <c r="A52" s="35"/>
      <c r="B52" s="36"/>
      <c r="C52" s="36"/>
      <c r="D52" s="17"/>
    </row>
    <row r="53" spans="1:5" s="25" customFormat="1" ht="15" thickBot="1">
      <c r="A53" s="150" t="s">
        <v>15</v>
      </c>
      <c r="B53" s="32"/>
      <c r="C53" s="33"/>
      <c r="D53" s="34">
        <f>SUM(D51:D52)</f>
        <v>0</v>
      </c>
    </row>
    <row r="54" spans="1:5" ht="9.75" customHeight="1">
      <c r="A54" s="37"/>
      <c r="B54" s="38"/>
      <c r="C54" s="38"/>
      <c r="D54" s="39"/>
    </row>
    <row r="55" spans="1:5">
      <c r="A55" s="11" t="s">
        <v>16</v>
      </c>
      <c r="B55" s="12"/>
      <c r="C55" s="12"/>
      <c r="D55" s="13"/>
    </row>
    <row r="56" spans="1:5" s="1" customFormat="1" ht="24" customHeight="1">
      <c r="A56" s="29" t="s">
        <v>9</v>
      </c>
      <c r="B56" s="30" t="s">
        <v>10</v>
      </c>
      <c r="C56" s="30" t="s">
        <v>11</v>
      </c>
      <c r="D56" s="40" t="s">
        <v>12</v>
      </c>
    </row>
    <row r="57" spans="1:5" ht="44.25" customHeight="1">
      <c r="A57" s="35">
        <v>44658</v>
      </c>
      <c r="B57" s="41" t="s">
        <v>17</v>
      </c>
      <c r="C57" s="36" t="s">
        <v>236</v>
      </c>
      <c r="D57" s="17">
        <v>940000</v>
      </c>
    </row>
    <row r="58" spans="1:5" ht="44.25" customHeight="1">
      <c r="A58" s="35">
        <v>44680</v>
      </c>
      <c r="B58" s="41" t="s">
        <v>149</v>
      </c>
      <c r="C58" s="36" t="s">
        <v>237</v>
      </c>
      <c r="D58" s="17">
        <v>502500</v>
      </c>
    </row>
    <row r="59" spans="1:5" ht="29.25" customHeight="1">
      <c r="A59" s="35">
        <v>44680</v>
      </c>
      <c r="B59" s="41" t="s">
        <v>144</v>
      </c>
      <c r="C59" s="36" t="s">
        <v>238</v>
      </c>
      <c r="D59" s="17">
        <v>600000</v>
      </c>
    </row>
    <row r="60" spans="1:5" ht="29.25" customHeight="1">
      <c r="A60" s="35">
        <v>44680</v>
      </c>
      <c r="B60" s="41" t="s">
        <v>52</v>
      </c>
      <c r="C60" s="36" t="s">
        <v>239</v>
      </c>
      <c r="D60" s="17">
        <v>1200000</v>
      </c>
    </row>
    <row r="61" spans="1:5" ht="29.25" customHeight="1">
      <c r="A61" s="35">
        <v>44680</v>
      </c>
      <c r="B61" s="41" t="s">
        <v>17</v>
      </c>
      <c r="C61" s="36" t="s">
        <v>18</v>
      </c>
      <c r="D61" s="17">
        <v>379750</v>
      </c>
    </row>
    <row r="62" spans="1:5" ht="18.75" customHeight="1">
      <c r="A62" s="42">
        <v>44681</v>
      </c>
      <c r="B62" s="41" t="s">
        <v>20</v>
      </c>
      <c r="C62" s="36" t="s">
        <v>240</v>
      </c>
      <c r="D62" s="17">
        <v>57202.17</v>
      </c>
    </row>
    <row r="63" spans="1:5" s="1" customFormat="1" ht="17.25" customHeight="1" thickBot="1">
      <c r="A63" s="328" t="s">
        <v>21</v>
      </c>
      <c r="B63" s="329"/>
      <c r="C63" s="330"/>
      <c r="D63" s="43">
        <f>SUM(D57:D62)</f>
        <v>3679452.17</v>
      </c>
    </row>
    <row r="64" spans="1:5" ht="9" customHeight="1"/>
    <row r="65" spans="1:7" ht="15" thickBot="1">
      <c r="A65" s="44" t="s">
        <v>242</v>
      </c>
      <c r="B65" s="45"/>
      <c r="C65" s="45"/>
      <c r="D65" s="46">
        <f>+D5+D6-D48-D63+D16+D14-D53+D15</f>
        <v>7614581.1500000004</v>
      </c>
      <c r="G65" s="92"/>
    </row>
    <row r="66" spans="1:7" ht="15.5" thickTop="1" thickBot="1">
      <c r="A66" s="47"/>
      <c r="B66" s="48"/>
      <c r="C66" s="48"/>
      <c r="D66" s="49"/>
    </row>
    <row r="67" spans="1:7">
      <c r="A67" s="50" t="s">
        <v>22</v>
      </c>
      <c r="B67" s="51"/>
      <c r="C67" s="52"/>
      <c r="D67" s="53">
        <f>MARZO!D71+D16-D48-D53+D14+D15</f>
        <v>470600</v>
      </c>
      <c r="E67" s="14"/>
      <c r="G67" s="92"/>
    </row>
    <row r="68" spans="1:7" ht="15" thickBot="1">
      <c r="A68" s="54" t="s">
        <v>23</v>
      </c>
      <c r="B68" s="55"/>
      <c r="C68" s="56"/>
      <c r="D68" s="57">
        <f>MARZO!D72+ABR!D6-ABR!D63</f>
        <v>7143981.1500000004</v>
      </c>
      <c r="E68" s="14"/>
      <c r="G68" s="67"/>
    </row>
    <row r="69" spans="1:7">
      <c r="A69" s="1" t="s">
        <v>24</v>
      </c>
      <c r="B69" s="58">
        <v>0</v>
      </c>
      <c r="C69" s="1"/>
      <c r="D69" s="59"/>
      <c r="E69" s="14"/>
      <c r="G69" s="91"/>
    </row>
    <row r="70" spans="1:7">
      <c r="A70" s="1" t="s">
        <v>25</v>
      </c>
      <c r="B70" s="90">
        <v>7143981.1500000004</v>
      </c>
      <c r="D70" s="60"/>
      <c r="E70" s="14"/>
    </row>
    <row r="71" spans="1:7" ht="15" thickBot="1">
      <c r="A71" s="1" t="s">
        <v>26</v>
      </c>
      <c r="B71" s="61">
        <f>SUM(B69:B70)</f>
        <v>7143981.1500000004</v>
      </c>
      <c r="D71" s="60"/>
    </row>
    <row r="72" spans="1:7" ht="15" thickTop="1">
      <c r="C72" s="62" t="s">
        <v>27</v>
      </c>
      <c r="D72" s="63"/>
    </row>
    <row r="73" spans="1:7">
      <c r="A73" s="1"/>
      <c r="B73" s="1"/>
      <c r="C73" s="64" t="s">
        <v>28</v>
      </c>
      <c r="D73" s="63">
        <v>0</v>
      </c>
    </row>
    <row r="74" spans="1:7">
      <c r="C74" s="64" t="s">
        <v>29</v>
      </c>
      <c r="D74" s="63">
        <v>470600</v>
      </c>
      <c r="G74" s="91"/>
    </row>
    <row r="75" spans="1:7">
      <c r="A75" s="65"/>
      <c r="B75" s="65"/>
      <c r="C75" s="76"/>
      <c r="D75" s="60"/>
    </row>
    <row r="76" spans="1:7">
      <c r="A76" s="331" t="s">
        <v>30</v>
      </c>
      <c r="B76" s="331"/>
    </row>
    <row r="79" spans="1:7">
      <c r="D79" s="66"/>
    </row>
    <row r="80" spans="1:7">
      <c r="D80" s="66"/>
    </row>
    <row r="82" spans="4:4">
      <c r="D82" s="66"/>
    </row>
  </sheetData>
  <mergeCells count="8">
    <mergeCell ref="A63:C63"/>
    <mergeCell ref="A76:B76"/>
    <mergeCell ref="A1:D1"/>
    <mergeCell ref="A2:D2"/>
    <mergeCell ref="A4:D4"/>
    <mergeCell ref="A9:C9"/>
    <mergeCell ref="A10:C10"/>
    <mergeCell ref="A12:C12"/>
  </mergeCells>
  <pageMargins left="0.31496062992125984" right="0.70866141732283472" top="0.35433070866141736" bottom="0.74803149606299213" header="0.31496062992125984" footer="0.31496062992125984"/>
  <pageSetup paperSize="9" scale="80" orientation="portrait" horizontalDpi="4294967293" verticalDpi="4294967293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G74"/>
  <sheetViews>
    <sheetView topLeftCell="A43" zoomScale="80" zoomScaleNormal="80" workbookViewId="0">
      <selection activeCell="C14" sqref="C14"/>
    </sheetView>
  </sheetViews>
  <sheetFormatPr baseColWidth="10" defaultRowHeight="14.5"/>
  <cols>
    <col min="1" max="1" width="12.1796875" customWidth="1"/>
    <col min="2" max="2" width="35" customWidth="1"/>
    <col min="3" max="3" width="52.1796875" customWidth="1"/>
    <col min="4" max="4" width="15.7265625" style="2" customWidth="1"/>
    <col min="5" max="5" width="14.1796875" bestFit="1" customWidth="1"/>
    <col min="6" max="6" width="6.1796875" customWidth="1"/>
    <col min="7" max="7" width="16.1796875" customWidth="1"/>
    <col min="254" max="254" width="15.7265625" customWidth="1"/>
    <col min="255" max="255" width="21.81640625" customWidth="1"/>
    <col min="256" max="256" width="46.453125" customWidth="1"/>
    <col min="257" max="257" width="17.7265625" customWidth="1"/>
    <col min="259" max="259" width="17" customWidth="1"/>
    <col min="261" max="261" width="14.1796875" bestFit="1" customWidth="1"/>
    <col min="510" max="510" width="15.7265625" customWidth="1"/>
    <col min="511" max="511" width="21.81640625" customWidth="1"/>
    <col min="512" max="512" width="46.453125" customWidth="1"/>
    <col min="513" max="513" width="17.7265625" customWidth="1"/>
    <col min="515" max="515" width="17" customWidth="1"/>
    <col min="517" max="517" width="14.1796875" bestFit="1" customWidth="1"/>
    <col min="766" max="766" width="15.7265625" customWidth="1"/>
    <col min="767" max="767" width="21.81640625" customWidth="1"/>
    <col min="768" max="768" width="46.453125" customWidth="1"/>
    <col min="769" max="769" width="17.7265625" customWidth="1"/>
    <col min="771" max="771" width="17" customWidth="1"/>
    <col min="773" max="773" width="14.1796875" bestFit="1" customWidth="1"/>
    <col min="1022" max="1022" width="15.7265625" customWidth="1"/>
    <col min="1023" max="1023" width="21.81640625" customWidth="1"/>
    <col min="1024" max="1024" width="46.453125" customWidth="1"/>
    <col min="1025" max="1025" width="17.7265625" customWidth="1"/>
    <col min="1027" max="1027" width="17" customWidth="1"/>
    <col min="1029" max="1029" width="14.1796875" bestFit="1" customWidth="1"/>
    <col min="1278" max="1278" width="15.7265625" customWidth="1"/>
    <col min="1279" max="1279" width="21.81640625" customWidth="1"/>
    <col min="1280" max="1280" width="46.453125" customWidth="1"/>
    <col min="1281" max="1281" width="17.7265625" customWidth="1"/>
    <col min="1283" max="1283" width="17" customWidth="1"/>
    <col min="1285" max="1285" width="14.1796875" bestFit="1" customWidth="1"/>
    <col min="1534" max="1534" width="15.7265625" customWidth="1"/>
    <col min="1535" max="1535" width="21.81640625" customWidth="1"/>
    <col min="1536" max="1536" width="46.453125" customWidth="1"/>
    <col min="1537" max="1537" width="17.7265625" customWidth="1"/>
    <col min="1539" max="1539" width="17" customWidth="1"/>
    <col min="1541" max="1541" width="14.1796875" bestFit="1" customWidth="1"/>
    <col min="1790" max="1790" width="15.7265625" customWidth="1"/>
    <col min="1791" max="1791" width="21.81640625" customWidth="1"/>
    <col min="1792" max="1792" width="46.453125" customWidth="1"/>
    <col min="1793" max="1793" width="17.7265625" customWidth="1"/>
    <col min="1795" max="1795" width="17" customWidth="1"/>
    <col min="1797" max="1797" width="14.1796875" bestFit="1" customWidth="1"/>
    <col min="2046" max="2046" width="15.7265625" customWidth="1"/>
    <col min="2047" max="2047" width="21.81640625" customWidth="1"/>
    <col min="2048" max="2048" width="46.453125" customWidth="1"/>
    <col min="2049" max="2049" width="17.7265625" customWidth="1"/>
    <col min="2051" max="2051" width="17" customWidth="1"/>
    <col min="2053" max="2053" width="14.1796875" bestFit="1" customWidth="1"/>
    <col min="2302" max="2302" width="15.7265625" customWidth="1"/>
    <col min="2303" max="2303" width="21.81640625" customWidth="1"/>
    <col min="2304" max="2304" width="46.453125" customWidth="1"/>
    <col min="2305" max="2305" width="17.7265625" customWidth="1"/>
    <col min="2307" max="2307" width="17" customWidth="1"/>
    <col min="2309" max="2309" width="14.1796875" bestFit="1" customWidth="1"/>
    <col min="2558" max="2558" width="15.7265625" customWidth="1"/>
    <col min="2559" max="2559" width="21.81640625" customWidth="1"/>
    <col min="2560" max="2560" width="46.453125" customWidth="1"/>
    <col min="2561" max="2561" width="17.7265625" customWidth="1"/>
    <col min="2563" max="2563" width="17" customWidth="1"/>
    <col min="2565" max="2565" width="14.1796875" bestFit="1" customWidth="1"/>
    <col min="2814" max="2814" width="15.7265625" customWidth="1"/>
    <col min="2815" max="2815" width="21.81640625" customWidth="1"/>
    <col min="2816" max="2816" width="46.453125" customWidth="1"/>
    <col min="2817" max="2817" width="17.7265625" customWidth="1"/>
    <col min="2819" max="2819" width="17" customWidth="1"/>
    <col min="2821" max="2821" width="14.1796875" bestFit="1" customWidth="1"/>
    <col min="3070" max="3070" width="15.7265625" customWidth="1"/>
    <col min="3071" max="3071" width="21.81640625" customWidth="1"/>
    <col min="3072" max="3072" width="46.453125" customWidth="1"/>
    <col min="3073" max="3073" width="17.7265625" customWidth="1"/>
    <col min="3075" max="3075" width="17" customWidth="1"/>
    <col min="3077" max="3077" width="14.1796875" bestFit="1" customWidth="1"/>
    <col min="3326" max="3326" width="15.7265625" customWidth="1"/>
    <col min="3327" max="3327" width="21.81640625" customWidth="1"/>
    <col min="3328" max="3328" width="46.453125" customWidth="1"/>
    <col min="3329" max="3329" width="17.7265625" customWidth="1"/>
    <col min="3331" max="3331" width="17" customWidth="1"/>
    <col min="3333" max="3333" width="14.1796875" bestFit="1" customWidth="1"/>
    <col min="3582" max="3582" width="15.7265625" customWidth="1"/>
    <col min="3583" max="3583" width="21.81640625" customWidth="1"/>
    <col min="3584" max="3584" width="46.453125" customWidth="1"/>
    <col min="3585" max="3585" width="17.7265625" customWidth="1"/>
    <col min="3587" max="3587" width="17" customWidth="1"/>
    <col min="3589" max="3589" width="14.1796875" bestFit="1" customWidth="1"/>
    <col min="3838" max="3838" width="15.7265625" customWidth="1"/>
    <col min="3839" max="3839" width="21.81640625" customWidth="1"/>
    <col min="3840" max="3840" width="46.453125" customWidth="1"/>
    <col min="3841" max="3841" width="17.7265625" customWidth="1"/>
    <col min="3843" max="3843" width="17" customWidth="1"/>
    <col min="3845" max="3845" width="14.1796875" bestFit="1" customWidth="1"/>
    <col min="4094" max="4094" width="15.7265625" customWidth="1"/>
    <col min="4095" max="4095" width="21.81640625" customWidth="1"/>
    <col min="4096" max="4096" width="46.453125" customWidth="1"/>
    <col min="4097" max="4097" width="17.7265625" customWidth="1"/>
    <col min="4099" max="4099" width="17" customWidth="1"/>
    <col min="4101" max="4101" width="14.1796875" bestFit="1" customWidth="1"/>
    <col min="4350" max="4350" width="15.7265625" customWidth="1"/>
    <col min="4351" max="4351" width="21.81640625" customWidth="1"/>
    <col min="4352" max="4352" width="46.453125" customWidth="1"/>
    <col min="4353" max="4353" width="17.7265625" customWidth="1"/>
    <col min="4355" max="4355" width="17" customWidth="1"/>
    <col min="4357" max="4357" width="14.1796875" bestFit="1" customWidth="1"/>
    <col min="4606" max="4606" width="15.7265625" customWidth="1"/>
    <col min="4607" max="4607" width="21.81640625" customWidth="1"/>
    <col min="4608" max="4608" width="46.453125" customWidth="1"/>
    <col min="4609" max="4609" width="17.7265625" customWidth="1"/>
    <col min="4611" max="4611" width="17" customWidth="1"/>
    <col min="4613" max="4613" width="14.1796875" bestFit="1" customWidth="1"/>
    <col min="4862" max="4862" width="15.7265625" customWidth="1"/>
    <col min="4863" max="4863" width="21.81640625" customWidth="1"/>
    <col min="4864" max="4864" width="46.453125" customWidth="1"/>
    <col min="4865" max="4865" width="17.7265625" customWidth="1"/>
    <col min="4867" max="4867" width="17" customWidth="1"/>
    <col min="4869" max="4869" width="14.1796875" bestFit="1" customWidth="1"/>
    <col min="5118" max="5118" width="15.7265625" customWidth="1"/>
    <col min="5119" max="5119" width="21.81640625" customWidth="1"/>
    <col min="5120" max="5120" width="46.453125" customWidth="1"/>
    <col min="5121" max="5121" width="17.7265625" customWidth="1"/>
    <col min="5123" max="5123" width="17" customWidth="1"/>
    <col min="5125" max="5125" width="14.1796875" bestFit="1" customWidth="1"/>
    <col min="5374" max="5374" width="15.7265625" customWidth="1"/>
    <col min="5375" max="5375" width="21.81640625" customWidth="1"/>
    <col min="5376" max="5376" width="46.453125" customWidth="1"/>
    <col min="5377" max="5377" width="17.7265625" customWidth="1"/>
    <col min="5379" max="5379" width="17" customWidth="1"/>
    <col min="5381" max="5381" width="14.1796875" bestFit="1" customWidth="1"/>
    <col min="5630" max="5630" width="15.7265625" customWidth="1"/>
    <col min="5631" max="5631" width="21.81640625" customWidth="1"/>
    <col min="5632" max="5632" width="46.453125" customWidth="1"/>
    <col min="5633" max="5633" width="17.7265625" customWidth="1"/>
    <col min="5635" max="5635" width="17" customWidth="1"/>
    <col min="5637" max="5637" width="14.1796875" bestFit="1" customWidth="1"/>
    <col min="5886" max="5886" width="15.7265625" customWidth="1"/>
    <col min="5887" max="5887" width="21.81640625" customWidth="1"/>
    <col min="5888" max="5888" width="46.453125" customWidth="1"/>
    <col min="5889" max="5889" width="17.7265625" customWidth="1"/>
    <col min="5891" max="5891" width="17" customWidth="1"/>
    <col min="5893" max="5893" width="14.1796875" bestFit="1" customWidth="1"/>
    <col min="6142" max="6142" width="15.7265625" customWidth="1"/>
    <col min="6143" max="6143" width="21.81640625" customWidth="1"/>
    <col min="6144" max="6144" width="46.453125" customWidth="1"/>
    <col min="6145" max="6145" width="17.7265625" customWidth="1"/>
    <col min="6147" max="6147" width="17" customWidth="1"/>
    <col min="6149" max="6149" width="14.1796875" bestFit="1" customWidth="1"/>
    <col min="6398" max="6398" width="15.7265625" customWidth="1"/>
    <col min="6399" max="6399" width="21.81640625" customWidth="1"/>
    <col min="6400" max="6400" width="46.453125" customWidth="1"/>
    <col min="6401" max="6401" width="17.7265625" customWidth="1"/>
    <col min="6403" max="6403" width="17" customWidth="1"/>
    <col min="6405" max="6405" width="14.1796875" bestFit="1" customWidth="1"/>
    <col min="6654" max="6654" width="15.7265625" customWidth="1"/>
    <col min="6655" max="6655" width="21.81640625" customWidth="1"/>
    <col min="6656" max="6656" width="46.453125" customWidth="1"/>
    <col min="6657" max="6657" width="17.7265625" customWidth="1"/>
    <col min="6659" max="6659" width="17" customWidth="1"/>
    <col min="6661" max="6661" width="14.1796875" bestFit="1" customWidth="1"/>
    <col min="6910" max="6910" width="15.7265625" customWidth="1"/>
    <col min="6911" max="6911" width="21.81640625" customWidth="1"/>
    <col min="6912" max="6912" width="46.453125" customWidth="1"/>
    <col min="6913" max="6913" width="17.7265625" customWidth="1"/>
    <col min="6915" max="6915" width="17" customWidth="1"/>
    <col min="6917" max="6917" width="14.1796875" bestFit="1" customWidth="1"/>
    <col min="7166" max="7166" width="15.7265625" customWidth="1"/>
    <col min="7167" max="7167" width="21.81640625" customWidth="1"/>
    <col min="7168" max="7168" width="46.453125" customWidth="1"/>
    <col min="7169" max="7169" width="17.7265625" customWidth="1"/>
    <col min="7171" max="7171" width="17" customWidth="1"/>
    <col min="7173" max="7173" width="14.1796875" bestFit="1" customWidth="1"/>
    <col min="7422" max="7422" width="15.7265625" customWidth="1"/>
    <col min="7423" max="7423" width="21.81640625" customWidth="1"/>
    <col min="7424" max="7424" width="46.453125" customWidth="1"/>
    <col min="7425" max="7425" width="17.7265625" customWidth="1"/>
    <col min="7427" max="7427" width="17" customWidth="1"/>
    <col min="7429" max="7429" width="14.1796875" bestFit="1" customWidth="1"/>
    <col min="7678" max="7678" width="15.7265625" customWidth="1"/>
    <col min="7679" max="7679" width="21.81640625" customWidth="1"/>
    <col min="7680" max="7680" width="46.453125" customWidth="1"/>
    <col min="7681" max="7681" width="17.7265625" customWidth="1"/>
    <col min="7683" max="7683" width="17" customWidth="1"/>
    <col min="7685" max="7685" width="14.1796875" bestFit="1" customWidth="1"/>
    <col min="7934" max="7934" width="15.7265625" customWidth="1"/>
    <col min="7935" max="7935" width="21.81640625" customWidth="1"/>
    <col min="7936" max="7936" width="46.453125" customWidth="1"/>
    <col min="7937" max="7937" width="17.7265625" customWidth="1"/>
    <col min="7939" max="7939" width="17" customWidth="1"/>
    <col min="7941" max="7941" width="14.1796875" bestFit="1" customWidth="1"/>
    <col min="8190" max="8190" width="15.7265625" customWidth="1"/>
    <col min="8191" max="8191" width="21.81640625" customWidth="1"/>
    <col min="8192" max="8192" width="46.453125" customWidth="1"/>
    <col min="8193" max="8193" width="17.7265625" customWidth="1"/>
    <col min="8195" max="8195" width="17" customWidth="1"/>
    <col min="8197" max="8197" width="14.1796875" bestFit="1" customWidth="1"/>
    <col min="8446" max="8446" width="15.7265625" customWidth="1"/>
    <col min="8447" max="8447" width="21.81640625" customWidth="1"/>
    <col min="8448" max="8448" width="46.453125" customWidth="1"/>
    <col min="8449" max="8449" width="17.7265625" customWidth="1"/>
    <col min="8451" max="8451" width="17" customWidth="1"/>
    <col min="8453" max="8453" width="14.1796875" bestFit="1" customWidth="1"/>
    <col min="8702" max="8702" width="15.7265625" customWidth="1"/>
    <col min="8703" max="8703" width="21.81640625" customWidth="1"/>
    <col min="8704" max="8704" width="46.453125" customWidth="1"/>
    <col min="8705" max="8705" width="17.7265625" customWidth="1"/>
    <col min="8707" max="8707" width="17" customWidth="1"/>
    <col min="8709" max="8709" width="14.1796875" bestFit="1" customWidth="1"/>
    <col min="8958" max="8958" width="15.7265625" customWidth="1"/>
    <col min="8959" max="8959" width="21.81640625" customWidth="1"/>
    <col min="8960" max="8960" width="46.453125" customWidth="1"/>
    <col min="8961" max="8961" width="17.7265625" customWidth="1"/>
    <col min="8963" max="8963" width="17" customWidth="1"/>
    <col min="8965" max="8965" width="14.1796875" bestFit="1" customWidth="1"/>
    <col min="9214" max="9214" width="15.7265625" customWidth="1"/>
    <col min="9215" max="9215" width="21.81640625" customWidth="1"/>
    <col min="9216" max="9216" width="46.453125" customWidth="1"/>
    <col min="9217" max="9217" width="17.7265625" customWidth="1"/>
    <col min="9219" max="9219" width="17" customWidth="1"/>
    <col min="9221" max="9221" width="14.1796875" bestFit="1" customWidth="1"/>
    <col min="9470" max="9470" width="15.7265625" customWidth="1"/>
    <col min="9471" max="9471" width="21.81640625" customWidth="1"/>
    <col min="9472" max="9472" width="46.453125" customWidth="1"/>
    <col min="9473" max="9473" width="17.7265625" customWidth="1"/>
    <col min="9475" max="9475" width="17" customWidth="1"/>
    <col min="9477" max="9477" width="14.1796875" bestFit="1" customWidth="1"/>
    <col min="9726" max="9726" width="15.7265625" customWidth="1"/>
    <col min="9727" max="9727" width="21.81640625" customWidth="1"/>
    <col min="9728" max="9728" width="46.453125" customWidth="1"/>
    <col min="9729" max="9729" width="17.7265625" customWidth="1"/>
    <col min="9731" max="9731" width="17" customWidth="1"/>
    <col min="9733" max="9733" width="14.1796875" bestFit="1" customWidth="1"/>
    <col min="9982" max="9982" width="15.7265625" customWidth="1"/>
    <col min="9983" max="9983" width="21.81640625" customWidth="1"/>
    <col min="9984" max="9984" width="46.453125" customWidth="1"/>
    <col min="9985" max="9985" width="17.7265625" customWidth="1"/>
    <col min="9987" max="9987" width="17" customWidth="1"/>
    <col min="9989" max="9989" width="14.1796875" bestFit="1" customWidth="1"/>
    <col min="10238" max="10238" width="15.7265625" customWidth="1"/>
    <col min="10239" max="10239" width="21.81640625" customWidth="1"/>
    <col min="10240" max="10240" width="46.453125" customWidth="1"/>
    <col min="10241" max="10241" width="17.7265625" customWidth="1"/>
    <col min="10243" max="10243" width="17" customWidth="1"/>
    <col min="10245" max="10245" width="14.1796875" bestFit="1" customWidth="1"/>
    <col min="10494" max="10494" width="15.7265625" customWidth="1"/>
    <col min="10495" max="10495" width="21.81640625" customWidth="1"/>
    <col min="10496" max="10496" width="46.453125" customWidth="1"/>
    <col min="10497" max="10497" width="17.7265625" customWidth="1"/>
    <col min="10499" max="10499" width="17" customWidth="1"/>
    <col min="10501" max="10501" width="14.1796875" bestFit="1" customWidth="1"/>
    <col min="10750" max="10750" width="15.7265625" customWidth="1"/>
    <col min="10751" max="10751" width="21.81640625" customWidth="1"/>
    <col min="10752" max="10752" width="46.453125" customWidth="1"/>
    <col min="10753" max="10753" width="17.7265625" customWidth="1"/>
    <col min="10755" max="10755" width="17" customWidth="1"/>
    <col min="10757" max="10757" width="14.1796875" bestFit="1" customWidth="1"/>
    <col min="11006" max="11006" width="15.7265625" customWidth="1"/>
    <col min="11007" max="11007" width="21.81640625" customWidth="1"/>
    <col min="11008" max="11008" width="46.453125" customWidth="1"/>
    <col min="11009" max="11009" width="17.7265625" customWidth="1"/>
    <col min="11011" max="11011" width="17" customWidth="1"/>
    <col min="11013" max="11013" width="14.1796875" bestFit="1" customWidth="1"/>
    <col min="11262" max="11262" width="15.7265625" customWidth="1"/>
    <col min="11263" max="11263" width="21.81640625" customWidth="1"/>
    <col min="11264" max="11264" width="46.453125" customWidth="1"/>
    <col min="11265" max="11265" width="17.7265625" customWidth="1"/>
    <col min="11267" max="11267" width="17" customWidth="1"/>
    <col min="11269" max="11269" width="14.1796875" bestFit="1" customWidth="1"/>
    <col min="11518" max="11518" width="15.7265625" customWidth="1"/>
    <col min="11519" max="11519" width="21.81640625" customWidth="1"/>
    <col min="11520" max="11520" width="46.453125" customWidth="1"/>
    <col min="11521" max="11521" width="17.7265625" customWidth="1"/>
    <col min="11523" max="11523" width="17" customWidth="1"/>
    <col min="11525" max="11525" width="14.1796875" bestFit="1" customWidth="1"/>
    <col min="11774" max="11774" width="15.7265625" customWidth="1"/>
    <col min="11775" max="11775" width="21.81640625" customWidth="1"/>
    <col min="11776" max="11776" width="46.453125" customWidth="1"/>
    <col min="11777" max="11777" width="17.7265625" customWidth="1"/>
    <col min="11779" max="11779" width="17" customWidth="1"/>
    <col min="11781" max="11781" width="14.1796875" bestFit="1" customWidth="1"/>
    <col min="12030" max="12030" width="15.7265625" customWidth="1"/>
    <col min="12031" max="12031" width="21.81640625" customWidth="1"/>
    <col min="12032" max="12032" width="46.453125" customWidth="1"/>
    <col min="12033" max="12033" width="17.7265625" customWidth="1"/>
    <col min="12035" max="12035" width="17" customWidth="1"/>
    <col min="12037" max="12037" width="14.1796875" bestFit="1" customWidth="1"/>
    <col min="12286" max="12286" width="15.7265625" customWidth="1"/>
    <col min="12287" max="12287" width="21.81640625" customWidth="1"/>
    <col min="12288" max="12288" width="46.453125" customWidth="1"/>
    <col min="12289" max="12289" width="17.7265625" customWidth="1"/>
    <col min="12291" max="12291" width="17" customWidth="1"/>
    <col min="12293" max="12293" width="14.1796875" bestFit="1" customWidth="1"/>
    <col min="12542" max="12542" width="15.7265625" customWidth="1"/>
    <col min="12543" max="12543" width="21.81640625" customWidth="1"/>
    <col min="12544" max="12544" width="46.453125" customWidth="1"/>
    <col min="12545" max="12545" width="17.7265625" customWidth="1"/>
    <col min="12547" max="12547" width="17" customWidth="1"/>
    <col min="12549" max="12549" width="14.1796875" bestFit="1" customWidth="1"/>
    <col min="12798" max="12798" width="15.7265625" customWidth="1"/>
    <col min="12799" max="12799" width="21.81640625" customWidth="1"/>
    <col min="12800" max="12800" width="46.453125" customWidth="1"/>
    <col min="12801" max="12801" width="17.7265625" customWidth="1"/>
    <col min="12803" max="12803" width="17" customWidth="1"/>
    <col min="12805" max="12805" width="14.1796875" bestFit="1" customWidth="1"/>
    <col min="13054" max="13054" width="15.7265625" customWidth="1"/>
    <col min="13055" max="13055" width="21.81640625" customWidth="1"/>
    <col min="13056" max="13056" width="46.453125" customWidth="1"/>
    <col min="13057" max="13057" width="17.7265625" customWidth="1"/>
    <col min="13059" max="13059" width="17" customWidth="1"/>
    <col min="13061" max="13061" width="14.1796875" bestFit="1" customWidth="1"/>
    <col min="13310" max="13310" width="15.7265625" customWidth="1"/>
    <col min="13311" max="13311" width="21.81640625" customWidth="1"/>
    <col min="13312" max="13312" width="46.453125" customWidth="1"/>
    <col min="13313" max="13313" width="17.7265625" customWidth="1"/>
    <col min="13315" max="13315" width="17" customWidth="1"/>
    <col min="13317" max="13317" width="14.1796875" bestFit="1" customWidth="1"/>
    <col min="13566" max="13566" width="15.7265625" customWidth="1"/>
    <col min="13567" max="13567" width="21.81640625" customWidth="1"/>
    <col min="13568" max="13568" width="46.453125" customWidth="1"/>
    <col min="13569" max="13569" width="17.7265625" customWidth="1"/>
    <col min="13571" max="13571" width="17" customWidth="1"/>
    <col min="13573" max="13573" width="14.1796875" bestFit="1" customWidth="1"/>
    <col min="13822" max="13822" width="15.7265625" customWidth="1"/>
    <col min="13823" max="13823" width="21.81640625" customWidth="1"/>
    <col min="13824" max="13824" width="46.453125" customWidth="1"/>
    <col min="13825" max="13825" width="17.7265625" customWidth="1"/>
    <col min="13827" max="13827" width="17" customWidth="1"/>
    <col min="13829" max="13829" width="14.1796875" bestFit="1" customWidth="1"/>
    <col min="14078" max="14078" width="15.7265625" customWidth="1"/>
    <col min="14079" max="14079" width="21.81640625" customWidth="1"/>
    <col min="14080" max="14080" width="46.453125" customWidth="1"/>
    <col min="14081" max="14081" width="17.7265625" customWidth="1"/>
    <col min="14083" max="14083" width="17" customWidth="1"/>
    <col min="14085" max="14085" width="14.1796875" bestFit="1" customWidth="1"/>
    <col min="14334" max="14334" width="15.7265625" customWidth="1"/>
    <col min="14335" max="14335" width="21.81640625" customWidth="1"/>
    <col min="14336" max="14336" width="46.453125" customWidth="1"/>
    <col min="14337" max="14337" width="17.7265625" customWidth="1"/>
    <col min="14339" max="14339" width="17" customWidth="1"/>
    <col min="14341" max="14341" width="14.1796875" bestFit="1" customWidth="1"/>
    <col min="14590" max="14590" width="15.7265625" customWidth="1"/>
    <col min="14591" max="14591" width="21.81640625" customWidth="1"/>
    <col min="14592" max="14592" width="46.453125" customWidth="1"/>
    <col min="14593" max="14593" width="17.7265625" customWidth="1"/>
    <col min="14595" max="14595" width="17" customWidth="1"/>
    <col min="14597" max="14597" width="14.1796875" bestFit="1" customWidth="1"/>
    <col min="14846" max="14846" width="15.7265625" customWidth="1"/>
    <col min="14847" max="14847" width="21.81640625" customWidth="1"/>
    <col min="14848" max="14848" width="46.453125" customWidth="1"/>
    <col min="14849" max="14849" width="17.7265625" customWidth="1"/>
    <col min="14851" max="14851" width="17" customWidth="1"/>
    <col min="14853" max="14853" width="14.1796875" bestFit="1" customWidth="1"/>
    <col min="15102" max="15102" width="15.7265625" customWidth="1"/>
    <col min="15103" max="15103" width="21.81640625" customWidth="1"/>
    <col min="15104" max="15104" width="46.453125" customWidth="1"/>
    <col min="15105" max="15105" width="17.7265625" customWidth="1"/>
    <col min="15107" max="15107" width="17" customWidth="1"/>
    <col min="15109" max="15109" width="14.1796875" bestFit="1" customWidth="1"/>
    <col min="15358" max="15358" width="15.7265625" customWidth="1"/>
    <col min="15359" max="15359" width="21.81640625" customWidth="1"/>
    <col min="15360" max="15360" width="46.453125" customWidth="1"/>
    <col min="15361" max="15361" width="17.7265625" customWidth="1"/>
    <col min="15363" max="15363" width="17" customWidth="1"/>
    <col min="15365" max="15365" width="14.1796875" bestFit="1" customWidth="1"/>
    <col min="15614" max="15614" width="15.7265625" customWidth="1"/>
    <col min="15615" max="15615" width="21.81640625" customWidth="1"/>
    <col min="15616" max="15616" width="46.453125" customWidth="1"/>
    <col min="15617" max="15617" width="17.7265625" customWidth="1"/>
    <col min="15619" max="15619" width="17" customWidth="1"/>
    <col min="15621" max="15621" width="14.1796875" bestFit="1" customWidth="1"/>
    <col min="15870" max="15870" width="15.7265625" customWidth="1"/>
    <col min="15871" max="15871" width="21.81640625" customWidth="1"/>
    <col min="15872" max="15872" width="46.453125" customWidth="1"/>
    <col min="15873" max="15873" width="17.7265625" customWidth="1"/>
    <col min="15875" max="15875" width="17" customWidth="1"/>
    <col min="15877" max="15877" width="14.1796875" bestFit="1" customWidth="1"/>
    <col min="16126" max="16126" width="15.7265625" customWidth="1"/>
    <col min="16127" max="16127" width="21.81640625" customWidth="1"/>
    <col min="16128" max="16128" width="46.453125" customWidth="1"/>
    <col min="16129" max="16129" width="17.7265625" customWidth="1"/>
    <col min="16131" max="16131" width="17" customWidth="1"/>
    <col min="16133" max="16133" width="14.1796875" bestFit="1" customWidth="1"/>
  </cols>
  <sheetData>
    <row r="1" spans="1:7">
      <c r="A1" s="331" t="s">
        <v>0</v>
      </c>
      <c r="B1" s="331"/>
      <c r="C1" s="331"/>
      <c r="D1" s="331"/>
    </row>
    <row r="2" spans="1:7">
      <c r="A2" s="331" t="s">
        <v>1</v>
      </c>
      <c r="B2" s="331"/>
      <c r="C2" s="331"/>
      <c r="D2" s="331"/>
    </row>
    <row r="3" spans="1:7" hidden="1">
      <c r="A3" s="1"/>
    </row>
    <row r="4" spans="1:7" s="1" customFormat="1">
      <c r="A4" s="332" t="s">
        <v>244</v>
      </c>
      <c r="B4" s="332"/>
      <c r="C4" s="332"/>
      <c r="D4" s="332"/>
    </row>
    <row r="5" spans="1:7" ht="15" thickBot="1">
      <c r="A5" s="3" t="s">
        <v>243</v>
      </c>
      <c r="B5" s="4"/>
      <c r="C5" s="5"/>
      <c r="D5" s="6">
        <f>+ABR!D65</f>
        <v>7614581.1500000004</v>
      </c>
    </row>
    <row r="6" spans="1:7">
      <c r="A6" s="7" t="s">
        <v>2</v>
      </c>
      <c r="B6" s="8"/>
      <c r="C6" s="9"/>
      <c r="D6" s="10">
        <f>+D12</f>
        <v>5627900</v>
      </c>
    </row>
    <row r="7" spans="1:7">
      <c r="A7" s="11" t="s">
        <v>3</v>
      </c>
      <c r="B7" s="12"/>
      <c r="C7" s="12"/>
      <c r="D7" s="13"/>
    </row>
    <row r="8" spans="1:7">
      <c r="A8" s="15" t="s">
        <v>266</v>
      </c>
      <c r="B8" s="16"/>
      <c r="C8" s="16"/>
      <c r="D8" s="17">
        <v>5527900</v>
      </c>
    </row>
    <row r="9" spans="1:7">
      <c r="A9" s="333" t="s">
        <v>275</v>
      </c>
      <c r="B9" s="334"/>
      <c r="C9" s="335"/>
      <c r="D9" s="20">
        <v>100000</v>
      </c>
    </row>
    <row r="10" spans="1:7">
      <c r="A10" s="333"/>
      <c r="B10" s="334"/>
      <c r="C10" s="335"/>
      <c r="D10" s="20"/>
      <c r="G10" s="91"/>
    </row>
    <row r="11" spans="1:7">
      <c r="A11" s="107"/>
      <c r="B11" s="65"/>
      <c r="C11" s="108"/>
      <c r="D11" s="109"/>
    </row>
    <row r="12" spans="1:7" s="1" customFormat="1" ht="15" thickBot="1">
      <c r="A12" s="336" t="s">
        <v>4</v>
      </c>
      <c r="B12" s="337"/>
      <c r="C12" s="337"/>
      <c r="D12" s="21">
        <f>SUM(D8:D11)</f>
        <v>5627900</v>
      </c>
    </row>
    <row r="13" spans="1:7">
      <c r="A13" s="22" t="s">
        <v>5</v>
      </c>
      <c r="B13" s="101"/>
      <c r="C13" s="102"/>
      <c r="D13" s="98"/>
    </row>
    <row r="14" spans="1:7" s="25" customFormat="1">
      <c r="A14" s="83" t="s">
        <v>6</v>
      </c>
      <c r="B14" s="23"/>
      <c r="C14" s="24"/>
      <c r="D14" s="99">
        <v>222400</v>
      </c>
    </row>
    <row r="15" spans="1:7" s="25" customFormat="1">
      <c r="A15" s="83"/>
      <c r="B15" s="23"/>
      <c r="C15" s="24"/>
      <c r="D15" s="99"/>
    </row>
    <row r="16" spans="1:7" s="25" customFormat="1" ht="15" thickBot="1">
      <c r="A16" s="103"/>
      <c r="B16" s="156"/>
      <c r="C16" s="104"/>
      <c r="D16" s="100"/>
    </row>
    <row r="17" spans="1:5" s="25" customFormat="1" ht="15" thickBot="1">
      <c r="A17" s="94" t="s">
        <v>7</v>
      </c>
      <c r="B17" s="95"/>
      <c r="C17" s="96"/>
      <c r="D17" s="97">
        <f>+D40+D45+D55</f>
        <v>6835126.7400000002</v>
      </c>
      <c r="E17" s="26"/>
    </row>
    <row r="18" spans="1:5" s="25" customFormat="1">
      <c r="A18" s="84" t="s">
        <v>8</v>
      </c>
      <c r="B18" s="85"/>
      <c r="C18" s="85"/>
      <c r="D18" s="86"/>
      <c r="E18" s="28"/>
    </row>
    <row r="19" spans="1:5" s="25" customFormat="1">
      <c r="A19" s="29" t="s">
        <v>9</v>
      </c>
      <c r="B19" s="30" t="s">
        <v>10</v>
      </c>
      <c r="C19" s="30" t="s">
        <v>11</v>
      </c>
      <c r="D19" s="31" t="s">
        <v>12</v>
      </c>
      <c r="E19" s="26"/>
    </row>
    <row r="20" spans="1:5" ht="15" customHeight="1">
      <c r="A20" s="152">
        <v>44686</v>
      </c>
      <c r="B20" s="88" t="s">
        <v>121</v>
      </c>
      <c r="C20" s="88" t="s">
        <v>245</v>
      </c>
      <c r="D20" s="153">
        <v>5700</v>
      </c>
    </row>
    <row r="21" spans="1:5" ht="60" customHeight="1">
      <c r="A21" s="152">
        <v>44688</v>
      </c>
      <c r="B21" s="88" t="s">
        <v>205</v>
      </c>
      <c r="C21" s="88" t="s">
        <v>246</v>
      </c>
      <c r="D21" s="153">
        <v>13000</v>
      </c>
    </row>
    <row r="22" spans="1:5" ht="52.5" customHeight="1">
      <c r="A22" s="152">
        <v>44690</v>
      </c>
      <c r="B22" s="88" t="s">
        <v>247</v>
      </c>
      <c r="C22" s="88" t="s">
        <v>248</v>
      </c>
      <c r="D22" s="153">
        <v>8000</v>
      </c>
    </row>
    <row r="23" spans="1:5" ht="24.75" customHeight="1">
      <c r="A23" s="152">
        <v>44691</v>
      </c>
      <c r="B23" s="93" t="s">
        <v>249</v>
      </c>
      <c r="C23" s="88" t="s">
        <v>250</v>
      </c>
      <c r="D23" s="153">
        <v>12000</v>
      </c>
    </row>
    <row r="24" spans="1:5" ht="47.25" customHeight="1">
      <c r="A24" s="152">
        <v>44694</v>
      </c>
      <c r="B24" s="93" t="s">
        <v>137</v>
      </c>
      <c r="C24" s="88" t="s">
        <v>251</v>
      </c>
      <c r="D24" s="153">
        <v>7000</v>
      </c>
    </row>
    <row r="25" spans="1:5" ht="40.5" customHeight="1">
      <c r="A25" s="152">
        <v>44695</v>
      </c>
      <c r="B25" s="93" t="s">
        <v>137</v>
      </c>
      <c r="C25" s="88" t="s">
        <v>252</v>
      </c>
      <c r="D25" s="153">
        <v>5500</v>
      </c>
    </row>
    <row r="26" spans="1:5" ht="48" customHeight="1">
      <c r="A26" s="152">
        <v>44695</v>
      </c>
      <c r="B26" s="93" t="s">
        <v>137</v>
      </c>
      <c r="C26" s="88" t="s">
        <v>252</v>
      </c>
      <c r="D26" s="153">
        <v>5500</v>
      </c>
    </row>
    <row r="27" spans="1:5" ht="60" customHeight="1">
      <c r="A27" s="152">
        <v>44695</v>
      </c>
      <c r="B27" s="93" t="s">
        <v>137</v>
      </c>
      <c r="C27" s="88" t="s">
        <v>253</v>
      </c>
      <c r="D27" s="153">
        <v>7000</v>
      </c>
    </row>
    <row r="28" spans="1:5" ht="54" customHeight="1">
      <c r="A28" s="152">
        <v>44697</v>
      </c>
      <c r="B28" s="88" t="s">
        <v>247</v>
      </c>
      <c r="C28" s="88" t="s">
        <v>254</v>
      </c>
      <c r="D28" s="153">
        <v>9500</v>
      </c>
    </row>
    <row r="29" spans="1:5" ht="45.75" customHeight="1">
      <c r="A29" s="152">
        <v>44699</v>
      </c>
      <c r="B29" s="88" t="s">
        <v>247</v>
      </c>
      <c r="C29" s="88" t="s">
        <v>255</v>
      </c>
      <c r="D29" s="153">
        <v>5000</v>
      </c>
    </row>
    <row r="30" spans="1:5" ht="60" customHeight="1">
      <c r="A30" s="152">
        <v>44700</v>
      </c>
      <c r="B30" s="93" t="s">
        <v>256</v>
      </c>
      <c r="C30" s="88" t="s">
        <v>257</v>
      </c>
      <c r="D30" s="153">
        <v>20000</v>
      </c>
    </row>
    <row r="31" spans="1:5" ht="47.25" customHeight="1">
      <c r="A31" s="152">
        <v>44702</v>
      </c>
      <c r="B31" s="93" t="s">
        <v>137</v>
      </c>
      <c r="C31" s="88" t="s">
        <v>255</v>
      </c>
      <c r="D31" s="153">
        <v>7999</v>
      </c>
    </row>
    <row r="32" spans="1:5" ht="121.5" customHeight="1">
      <c r="A32" s="152">
        <v>44704</v>
      </c>
      <c r="B32" s="93" t="s">
        <v>258</v>
      </c>
      <c r="C32" s="88" t="s">
        <v>259</v>
      </c>
      <c r="D32" s="153">
        <v>68000</v>
      </c>
    </row>
    <row r="33" spans="1:5" ht="53.25" customHeight="1">
      <c r="A33" s="152">
        <v>44704</v>
      </c>
      <c r="B33" s="88" t="s">
        <v>121</v>
      </c>
      <c r="C33" s="88" t="s">
        <v>260</v>
      </c>
      <c r="D33" s="153">
        <v>11000</v>
      </c>
    </row>
    <row r="34" spans="1:5" ht="51.75" customHeight="1">
      <c r="A34" s="152">
        <v>44706</v>
      </c>
      <c r="B34" s="88" t="s">
        <v>247</v>
      </c>
      <c r="C34" s="88" t="s">
        <v>255</v>
      </c>
      <c r="D34" s="153">
        <v>5000</v>
      </c>
    </row>
    <row r="35" spans="1:5" ht="50.25" customHeight="1">
      <c r="A35" s="152">
        <v>44707</v>
      </c>
      <c r="B35" s="88" t="s">
        <v>247</v>
      </c>
      <c r="C35" s="88" t="s">
        <v>261</v>
      </c>
      <c r="D35" s="153">
        <v>6700</v>
      </c>
    </row>
    <row r="36" spans="1:5" ht="37.5" customHeight="1">
      <c r="A36" s="152">
        <v>44708</v>
      </c>
      <c r="B36" s="88" t="s">
        <v>121</v>
      </c>
      <c r="C36" s="88" t="s">
        <v>262</v>
      </c>
      <c r="D36" s="153">
        <v>9300</v>
      </c>
    </row>
    <row r="37" spans="1:5" ht="37.5" customHeight="1">
      <c r="A37" s="152">
        <v>44709</v>
      </c>
      <c r="B37" s="88" t="s">
        <v>205</v>
      </c>
      <c r="C37" s="88" t="s">
        <v>263</v>
      </c>
      <c r="D37" s="153">
        <v>12000</v>
      </c>
    </row>
    <row r="38" spans="1:5" ht="27.75" customHeight="1">
      <c r="A38" s="152">
        <v>44712</v>
      </c>
      <c r="B38" s="88" t="s">
        <v>247</v>
      </c>
      <c r="C38" s="88" t="s">
        <v>264</v>
      </c>
      <c r="D38" s="153">
        <v>5000</v>
      </c>
    </row>
    <row r="39" spans="1:5" ht="35.25" customHeight="1">
      <c r="A39" s="152">
        <v>44712</v>
      </c>
      <c r="B39" s="93" t="s">
        <v>106</v>
      </c>
      <c r="C39" s="88" t="s">
        <v>265</v>
      </c>
      <c r="D39" s="153">
        <v>25000</v>
      </c>
    </row>
    <row r="40" spans="1:5" s="25" customFormat="1" ht="25" customHeight="1" thickBot="1">
      <c r="A40" s="155" t="s">
        <v>13</v>
      </c>
      <c r="B40" s="32"/>
      <c r="C40" s="33"/>
      <c r="D40" s="34">
        <f>SUM(D20:D39)</f>
        <v>248199</v>
      </c>
      <c r="E40" s="77"/>
    </row>
    <row r="41" spans="1:5" s="25" customFormat="1">
      <c r="A41" s="11" t="s">
        <v>14</v>
      </c>
      <c r="B41" s="12"/>
      <c r="C41" s="12"/>
      <c r="D41" s="27"/>
      <c r="E41" s="77"/>
    </row>
    <row r="42" spans="1:5" s="25" customFormat="1">
      <c r="A42" s="29" t="s">
        <v>9</v>
      </c>
      <c r="B42" s="30" t="s">
        <v>10</v>
      </c>
      <c r="C42" s="30" t="s">
        <v>11</v>
      </c>
      <c r="D42" s="31" t="s">
        <v>12</v>
      </c>
    </row>
    <row r="43" spans="1:5" s="25" customFormat="1">
      <c r="A43" s="35"/>
      <c r="B43" s="36"/>
      <c r="C43" s="36"/>
      <c r="D43" s="17"/>
    </row>
    <row r="44" spans="1:5" s="25" customFormat="1">
      <c r="A44" s="35"/>
      <c r="B44" s="36"/>
      <c r="C44" s="36"/>
      <c r="D44" s="17"/>
    </row>
    <row r="45" spans="1:5" s="25" customFormat="1" ht="15" thickBot="1">
      <c r="A45" s="155" t="s">
        <v>15</v>
      </c>
      <c r="B45" s="32"/>
      <c r="C45" s="33"/>
      <c r="D45" s="34">
        <f>SUM(D43:D44)</f>
        <v>0</v>
      </c>
    </row>
    <row r="46" spans="1:5" ht="9.75" customHeight="1">
      <c r="A46" s="37"/>
      <c r="B46" s="38"/>
      <c r="C46" s="38"/>
      <c r="D46" s="39"/>
    </row>
    <row r="47" spans="1:5">
      <c r="A47" s="11" t="s">
        <v>16</v>
      </c>
      <c r="B47" s="12"/>
      <c r="C47" s="12"/>
      <c r="D47" s="13"/>
    </row>
    <row r="48" spans="1:5" s="1" customFormat="1" ht="24" customHeight="1">
      <c r="A48" s="29" t="s">
        <v>9</v>
      </c>
      <c r="B48" s="30" t="s">
        <v>10</v>
      </c>
      <c r="C48" s="30" t="s">
        <v>11</v>
      </c>
      <c r="D48" s="40" t="s">
        <v>12</v>
      </c>
    </row>
    <row r="49" spans="1:7" ht="44.25" customHeight="1">
      <c r="A49" s="35">
        <v>44685</v>
      </c>
      <c r="B49" s="41" t="s">
        <v>17</v>
      </c>
      <c r="C49" s="36" t="s">
        <v>267</v>
      </c>
      <c r="D49" s="17">
        <v>940000</v>
      </c>
    </row>
    <row r="50" spans="1:7" ht="44.25" customHeight="1">
      <c r="A50" s="35">
        <v>44685</v>
      </c>
      <c r="B50" s="41" t="s">
        <v>17</v>
      </c>
      <c r="C50" s="36" t="s">
        <v>268</v>
      </c>
      <c r="D50" s="17">
        <v>4000000</v>
      </c>
    </row>
    <row r="51" spans="1:7" ht="44.25" customHeight="1">
      <c r="A51" s="35">
        <v>44712</v>
      </c>
      <c r="B51" s="41" t="s">
        <v>17</v>
      </c>
      <c r="C51" s="36" t="s">
        <v>268</v>
      </c>
      <c r="D51" s="17">
        <v>1145000</v>
      </c>
    </row>
    <row r="52" spans="1:7" ht="29.25" customHeight="1">
      <c r="A52" s="35">
        <v>44712</v>
      </c>
      <c r="B52" s="41" t="s">
        <v>17</v>
      </c>
      <c r="C52" s="36" t="s">
        <v>18</v>
      </c>
      <c r="D52" s="17">
        <v>222400</v>
      </c>
    </row>
    <row r="53" spans="1:7" ht="44.25" customHeight="1">
      <c r="A53" s="35">
        <v>44712</v>
      </c>
      <c r="B53" s="41" t="s">
        <v>149</v>
      </c>
      <c r="C53" s="36" t="s">
        <v>270</v>
      </c>
      <c r="D53" s="17">
        <v>211000</v>
      </c>
    </row>
    <row r="54" spans="1:7" ht="18.75" customHeight="1">
      <c r="A54" s="42">
        <v>44712</v>
      </c>
      <c r="B54" s="41" t="s">
        <v>20</v>
      </c>
      <c r="C54" s="36" t="s">
        <v>269</v>
      </c>
      <c r="D54" s="17">
        <v>68527.740000000005</v>
      </c>
    </row>
    <row r="55" spans="1:7" s="1" customFormat="1" ht="17.25" customHeight="1" thickBot="1">
      <c r="A55" s="328" t="s">
        <v>21</v>
      </c>
      <c r="B55" s="329"/>
      <c r="C55" s="330"/>
      <c r="D55" s="43">
        <f>SUM(D49:D54)</f>
        <v>6586927.7400000002</v>
      </c>
    </row>
    <row r="56" spans="1:7" ht="9" customHeight="1"/>
    <row r="57" spans="1:7" ht="15" thickBot="1">
      <c r="A57" s="44" t="s">
        <v>271</v>
      </c>
      <c r="B57" s="45"/>
      <c r="C57" s="45"/>
      <c r="D57" s="46">
        <f>+D5+D6-D40-D55+D16+D14-D45+D15</f>
        <v>6629754.4100000001</v>
      </c>
      <c r="G57" s="92"/>
    </row>
    <row r="58" spans="1:7" ht="15.5" thickTop="1" thickBot="1">
      <c r="A58" s="47"/>
      <c r="B58" s="48"/>
      <c r="C58" s="48"/>
      <c r="D58" s="49"/>
    </row>
    <row r="59" spans="1:7">
      <c r="A59" s="50" t="s">
        <v>22</v>
      </c>
      <c r="B59" s="51"/>
      <c r="C59" s="52"/>
      <c r="D59" s="53">
        <f>ABR!D67+D16-D40-D45+D14+D15</f>
        <v>444801</v>
      </c>
      <c r="E59" s="14"/>
      <c r="G59" s="92"/>
    </row>
    <row r="60" spans="1:7" ht="15" thickBot="1">
      <c r="A60" s="54" t="s">
        <v>23</v>
      </c>
      <c r="B60" s="55"/>
      <c r="C60" s="56"/>
      <c r="D60" s="57">
        <f>ABR!D68+MAYO!D6-MAYO!D55</f>
        <v>6184953.4100000001</v>
      </c>
      <c r="E60" s="14"/>
      <c r="G60" s="67"/>
    </row>
    <row r="61" spans="1:7">
      <c r="A61" s="1" t="s">
        <v>24</v>
      </c>
      <c r="B61" s="58">
        <v>0</v>
      </c>
      <c r="C61" s="1"/>
      <c r="D61" s="59"/>
      <c r="E61" s="14"/>
      <c r="G61" s="91"/>
    </row>
    <row r="62" spans="1:7">
      <c r="A62" s="1" t="s">
        <v>25</v>
      </c>
      <c r="B62" s="90">
        <v>6184953.4100000001</v>
      </c>
      <c r="D62" s="60"/>
      <c r="E62" s="14"/>
    </row>
    <row r="63" spans="1:7" ht="15" thickBot="1">
      <c r="A63" s="1" t="s">
        <v>26</v>
      </c>
      <c r="B63" s="61">
        <f>SUM(B61:B62)</f>
        <v>6184953.4100000001</v>
      </c>
      <c r="D63" s="60"/>
    </row>
    <row r="64" spans="1:7" ht="15" thickTop="1">
      <c r="C64" s="62" t="s">
        <v>27</v>
      </c>
      <c r="D64" s="63"/>
    </row>
    <row r="65" spans="1:7">
      <c r="A65" s="1"/>
      <c r="B65" s="1"/>
      <c r="C65" s="64" t="s">
        <v>28</v>
      </c>
      <c r="D65" s="63">
        <v>0</v>
      </c>
    </row>
    <row r="66" spans="1:7">
      <c r="C66" s="64" t="s">
        <v>29</v>
      </c>
      <c r="D66" s="63">
        <v>444801</v>
      </c>
      <c r="G66" s="91"/>
    </row>
    <row r="67" spans="1:7">
      <c r="A67" s="65"/>
      <c r="B67" s="65"/>
      <c r="C67" s="76"/>
      <c r="D67" s="60"/>
    </row>
    <row r="68" spans="1:7">
      <c r="A68" s="331" t="s">
        <v>30</v>
      </c>
      <c r="B68" s="331"/>
    </row>
    <row r="71" spans="1:7">
      <c r="D71" s="66"/>
    </row>
    <row r="72" spans="1:7">
      <c r="D72" s="66"/>
    </row>
    <row r="74" spans="1:7">
      <c r="D74" s="66"/>
    </row>
  </sheetData>
  <mergeCells count="8">
    <mergeCell ref="A55:C55"/>
    <mergeCell ref="A68:B68"/>
    <mergeCell ref="A1:D1"/>
    <mergeCell ref="A2:D2"/>
    <mergeCell ref="A4:D4"/>
    <mergeCell ref="A9:C9"/>
    <mergeCell ref="A10:C10"/>
    <mergeCell ref="A12:C12"/>
  </mergeCells>
  <pageMargins left="0.31496062992125984" right="0.70866141732283472" top="0.35433070866141736" bottom="0.74803149606299213" header="0.31496062992125984" footer="0.31496062992125984"/>
  <pageSetup paperSize="9" scale="80" orientation="portrait" horizontalDpi="4294967293" verticalDpi="4294967293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</sheetPr>
  <dimension ref="A1:G80"/>
  <sheetViews>
    <sheetView topLeftCell="A55" zoomScale="80" zoomScaleNormal="80" workbookViewId="0">
      <selection activeCell="A59" sqref="A59:XFD59"/>
    </sheetView>
  </sheetViews>
  <sheetFormatPr baseColWidth="10" defaultRowHeight="14.5"/>
  <cols>
    <col min="1" max="1" width="12.1796875" customWidth="1"/>
    <col min="2" max="2" width="35" customWidth="1"/>
    <col min="3" max="3" width="52.1796875" customWidth="1"/>
    <col min="4" max="4" width="17.81640625" style="2" customWidth="1"/>
    <col min="5" max="5" width="14.1796875" bestFit="1" customWidth="1"/>
    <col min="6" max="6" width="6.1796875" customWidth="1"/>
    <col min="7" max="7" width="16.1796875" customWidth="1"/>
    <col min="254" max="254" width="15.7265625" customWidth="1"/>
    <col min="255" max="255" width="21.81640625" customWidth="1"/>
    <col min="256" max="256" width="46.453125" customWidth="1"/>
    <col min="257" max="257" width="17.7265625" customWidth="1"/>
    <col min="259" max="259" width="17" customWidth="1"/>
    <col min="261" max="261" width="14.1796875" bestFit="1" customWidth="1"/>
    <col min="510" max="510" width="15.7265625" customWidth="1"/>
    <col min="511" max="511" width="21.81640625" customWidth="1"/>
    <col min="512" max="512" width="46.453125" customWidth="1"/>
    <col min="513" max="513" width="17.7265625" customWidth="1"/>
    <col min="515" max="515" width="17" customWidth="1"/>
    <col min="517" max="517" width="14.1796875" bestFit="1" customWidth="1"/>
    <col min="766" max="766" width="15.7265625" customWidth="1"/>
    <col min="767" max="767" width="21.81640625" customWidth="1"/>
    <col min="768" max="768" width="46.453125" customWidth="1"/>
    <col min="769" max="769" width="17.7265625" customWidth="1"/>
    <col min="771" max="771" width="17" customWidth="1"/>
    <col min="773" max="773" width="14.1796875" bestFit="1" customWidth="1"/>
    <col min="1022" max="1022" width="15.7265625" customWidth="1"/>
    <col min="1023" max="1023" width="21.81640625" customWidth="1"/>
    <col min="1024" max="1024" width="46.453125" customWidth="1"/>
    <col min="1025" max="1025" width="17.7265625" customWidth="1"/>
    <col min="1027" max="1027" width="17" customWidth="1"/>
    <col min="1029" max="1029" width="14.1796875" bestFit="1" customWidth="1"/>
    <col min="1278" max="1278" width="15.7265625" customWidth="1"/>
    <col min="1279" max="1279" width="21.81640625" customWidth="1"/>
    <col min="1280" max="1280" width="46.453125" customWidth="1"/>
    <col min="1281" max="1281" width="17.7265625" customWidth="1"/>
    <col min="1283" max="1283" width="17" customWidth="1"/>
    <col min="1285" max="1285" width="14.1796875" bestFit="1" customWidth="1"/>
    <col min="1534" max="1534" width="15.7265625" customWidth="1"/>
    <col min="1535" max="1535" width="21.81640625" customWidth="1"/>
    <col min="1536" max="1536" width="46.453125" customWidth="1"/>
    <col min="1537" max="1537" width="17.7265625" customWidth="1"/>
    <col min="1539" max="1539" width="17" customWidth="1"/>
    <col min="1541" max="1541" width="14.1796875" bestFit="1" customWidth="1"/>
    <col min="1790" max="1790" width="15.7265625" customWidth="1"/>
    <col min="1791" max="1791" width="21.81640625" customWidth="1"/>
    <col min="1792" max="1792" width="46.453125" customWidth="1"/>
    <col min="1793" max="1793" width="17.7265625" customWidth="1"/>
    <col min="1795" max="1795" width="17" customWidth="1"/>
    <col min="1797" max="1797" width="14.1796875" bestFit="1" customWidth="1"/>
    <col min="2046" max="2046" width="15.7265625" customWidth="1"/>
    <col min="2047" max="2047" width="21.81640625" customWidth="1"/>
    <col min="2048" max="2048" width="46.453125" customWidth="1"/>
    <col min="2049" max="2049" width="17.7265625" customWidth="1"/>
    <col min="2051" max="2051" width="17" customWidth="1"/>
    <col min="2053" max="2053" width="14.1796875" bestFit="1" customWidth="1"/>
    <col min="2302" max="2302" width="15.7265625" customWidth="1"/>
    <col min="2303" max="2303" width="21.81640625" customWidth="1"/>
    <col min="2304" max="2304" width="46.453125" customWidth="1"/>
    <col min="2305" max="2305" width="17.7265625" customWidth="1"/>
    <col min="2307" max="2307" width="17" customWidth="1"/>
    <col min="2309" max="2309" width="14.1796875" bestFit="1" customWidth="1"/>
    <col min="2558" max="2558" width="15.7265625" customWidth="1"/>
    <col min="2559" max="2559" width="21.81640625" customWidth="1"/>
    <col min="2560" max="2560" width="46.453125" customWidth="1"/>
    <col min="2561" max="2561" width="17.7265625" customWidth="1"/>
    <col min="2563" max="2563" width="17" customWidth="1"/>
    <col min="2565" max="2565" width="14.1796875" bestFit="1" customWidth="1"/>
    <col min="2814" max="2814" width="15.7265625" customWidth="1"/>
    <col min="2815" max="2815" width="21.81640625" customWidth="1"/>
    <col min="2816" max="2816" width="46.453125" customWidth="1"/>
    <col min="2817" max="2817" width="17.7265625" customWidth="1"/>
    <col min="2819" max="2819" width="17" customWidth="1"/>
    <col min="2821" max="2821" width="14.1796875" bestFit="1" customWidth="1"/>
    <col min="3070" max="3070" width="15.7265625" customWidth="1"/>
    <col min="3071" max="3071" width="21.81640625" customWidth="1"/>
    <col min="3072" max="3072" width="46.453125" customWidth="1"/>
    <col min="3073" max="3073" width="17.7265625" customWidth="1"/>
    <col min="3075" max="3075" width="17" customWidth="1"/>
    <col min="3077" max="3077" width="14.1796875" bestFit="1" customWidth="1"/>
    <col min="3326" max="3326" width="15.7265625" customWidth="1"/>
    <col min="3327" max="3327" width="21.81640625" customWidth="1"/>
    <col min="3328" max="3328" width="46.453125" customWidth="1"/>
    <col min="3329" max="3329" width="17.7265625" customWidth="1"/>
    <col min="3331" max="3331" width="17" customWidth="1"/>
    <col min="3333" max="3333" width="14.1796875" bestFit="1" customWidth="1"/>
    <col min="3582" max="3582" width="15.7265625" customWidth="1"/>
    <col min="3583" max="3583" width="21.81640625" customWidth="1"/>
    <col min="3584" max="3584" width="46.453125" customWidth="1"/>
    <col min="3585" max="3585" width="17.7265625" customWidth="1"/>
    <col min="3587" max="3587" width="17" customWidth="1"/>
    <col min="3589" max="3589" width="14.1796875" bestFit="1" customWidth="1"/>
    <col min="3838" max="3838" width="15.7265625" customWidth="1"/>
    <col min="3839" max="3839" width="21.81640625" customWidth="1"/>
    <col min="3840" max="3840" width="46.453125" customWidth="1"/>
    <col min="3841" max="3841" width="17.7265625" customWidth="1"/>
    <col min="3843" max="3843" width="17" customWidth="1"/>
    <col min="3845" max="3845" width="14.1796875" bestFit="1" customWidth="1"/>
    <col min="4094" max="4094" width="15.7265625" customWidth="1"/>
    <col min="4095" max="4095" width="21.81640625" customWidth="1"/>
    <col min="4096" max="4096" width="46.453125" customWidth="1"/>
    <col min="4097" max="4097" width="17.7265625" customWidth="1"/>
    <col min="4099" max="4099" width="17" customWidth="1"/>
    <col min="4101" max="4101" width="14.1796875" bestFit="1" customWidth="1"/>
    <col min="4350" max="4350" width="15.7265625" customWidth="1"/>
    <col min="4351" max="4351" width="21.81640625" customWidth="1"/>
    <col min="4352" max="4352" width="46.453125" customWidth="1"/>
    <col min="4353" max="4353" width="17.7265625" customWidth="1"/>
    <col min="4355" max="4355" width="17" customWidth="1"/>
    <col min="4357" max="4357" width="14.1796875" bestFit="1" customWidth="1"/>
    <col min="4606" max="4606" width="15.7265625" customWidth="1"/>
    <col min="4607" max="4607" width="21.81640625" customWidth="1"/>
    <col min="4608" max="4608" width="46.453125" customWidth="1"/>
    <col min="4609" max="4609" width="17.7265625" customWidth="1"/>
    <col min="4611" max="4611" width="17" customWidth="1"/>
    <col min="4613" max="4613" width="14.1796875" bestFit="1" customWidth="1"/>
    <col min="4862" max="4862" width="15.7265625" customWidth="1"/>
    <col min="4863" max="4863" width="21.81640625" customWidth="1"/>
    <col min="4864" max="4864" width="46.453125" customWidth="1"/>
    <col min="4865" max="4865" width="17.7265625" customWidth="1"/>
    <col min="4867" max="4867" width="17" customWidth="1"/>
    <col min="4869" max="4869" width="14.1796875" bestFit="1" customWidth="1"/>
    <col min="5118" max="5118" width="15.7265625" customWidth="1"/>
    <col min="5119" max="5119" width="21.81640625" customWidth="1"/>
    <col min="5120" max="5120" width="46.453125" customWidth="1"/>
    <col min="5121" max="5121" width="17.7265625" customWidth="1"/>
    <col min="5123" max="5123" width="17" customWidth="1"/>
    <col min="5125" max="5125" width="14.1796875" bestFit="1" customWidth="1"/>
    <col min="5374" max="5374" width="15.7265625" customWidth="1"/>
    <col min="5375" max="5375" width="21.81640625" customWidth="1"/>
    <col min="5376" max="5376" width="46.453125" customWidth="1"/>
    <col min="5377" max="5377" width="17.7265625" customWidth="1"/>
    <col min="5379" max="5379" width="17" customWidth="1"/>
    <col min="5381" max="5381" width="14.1796875" bestFit="1" customWidth="1"/>
    <col min="5630" max="5630" width="15.7265625" customWidth="1"/>
    <col min="5631" max="5631" width="21.81640625" customWidth="1"/>
    <col min="5632" max="5632" width="46.453125" customWidth="1"/>
    <col min="5633" max="5633" width="17.7265625" customWidth="1"/>
    <col min="5635" max="5635" width="17" customWidth="1"/>
    <col min="5637" max="5637" width="14.1796875" bestFit="1" customWidth="1"/>
    <col min="5886" max="5886" width="15.7265625" customWidth="1"/>
    <col min="5887" max="5887" width="21.81640625" customWidth="1"/>
    <col min="5888" max="5888" width="46.453125" customWidth="1"/>
    <col min="5889" max="5889" width="17.7265625" customWidth="1"/>
    <col min="5891" max="5891" width="17" customWidth="1"/>
    <col min="5893" max="5893" width="14.1796875" bestFit="1" customWidth="1"/>
    <col min="6142" max="6142" width="15.7265625" customWidth="1"/>
    <col min="6143" max="6143" width="21.81640625" customWidth="1"/>
    <col min="6144" max="6144" width="46.453125" customWidth="1"/>
    <col min="6145" max="6145" width="17.7265625" customWidth="1"/>
    <col min="6147" max="6147" width="17" customWidth="1"/>
    <col min="6149" max="6149" width="14.1796875" bestFit="1" customWidth="1"/>
    <col min="6398" max="6398" width="15.7265625" customWidth="1"/>
    <col min="6399" max="6399" width="21.81640625" customWidth="1"/>
    <col min="6400" max="6400" width="46.453125" customWidth="1"/>
    <col min="6401" max="6401" width="17.7265625" customWidth="1"/>
    <col min="6403" max="6403" width="17" customWidth="1"/>
    <col min="6405" max="6405" width="14.1796875" bestFit="1" customWidth="1"/>
    <col min="6654" max="6654" width="15.7265625" customWidth="1"/>
    <col min="6655" max="6655" width="21.81640625" customWidth="1"/>
    <col min="6656" max="6656" width="46.453125" customWidth="1"/>
    <col min="6657" max="6657" width="17.7265625" customWidth="1"/>
    <col min="6659" max="6659" width="17" customWidth="1"/>
    <col min="6661" max="6661" width="14.1796875" bestFit="1" customWidth="1"/>
    <col min="6910" max="6910" width="15.7265625" customWidth="1"/>
    <col min="6911" max="6911" width="21.81640625" customWidth="1"/>
    <col min="6912" max="6912" width="46.453125" customWidth="1"/>
    <col min="6913" max="6913" width="17.7265625" customWidth="1"/>
    <col min="6915" max="6915" width="17" customWidth="1"/>
    <col min="6917" max="6917" width="14.1796875" bestFit="1" customWidth="1"/>
    <col min="7166" max="7166" width="15.7265625" customWidth="1"/>
    <col min="7167" max="7167" width="21.81640625" customWidth="1"/>
    <col min="7168" max="7168" width="46.453125" customWidth="1"/>
    <col min="7169" max="7169" width="17.7265625" customWidth="1"/>
    <col min="7171" max="7171" width="17" customWidth="1"/>
    <col min="7173" max="7173" width="14.1796875" bestFit="1" customWidth="1"/>
    <col min="7422" max="7422" width="15.7265625" customWidth="1"/>
    <col min="7423" max="7423" width="21.81640625" customWidth="1"/>
    <col min="7424" max="7424" width="46.453125" customWidth="1"/>
    <col min="7425" max="7425" width="17.7265625" customWidth="1"/>
    <col min="7427" max="7427" width="17" customWidth="1"/>
    <col min="7429" max="7429" width="14.1796875" bestFit="1" customWidth="1"/>
    <col min="7678" max="7678" width="15.7265625" customWidth="1"/>
    <col min="7679" max="7679" width="21.81640625" customWidth="1"/>
    <col min="7680" max="7680" width="46.453125" customWidth="1"/>
    <col min="7681" max="7681" width="17.7265625" customWidth="1"/>
    <col min="7683" max="7683" width="17" customWidth="1"/>
    <col min="7685" max="7685" width="14.1796875" bestFit="1" customWidth="1"/>
    <col min="7934" max="7934" width="15.7265625" customWidth="1"/>
    <col min="7935" max="7935" width="21.81640625" customWidth="1"/>
    <col min="7936" max="7936" width="46.453125" customWidth="1"/>
    <col min="7937" max="7937" width="17.7265625" customWidth="1"/>
    <col min="7939" max="7939" width="17" customWidth="1"/>
    <col min="7941" max="7941" width="14.1796875" bestFit="1" customWidth="1"/>
    <col min="8190" max="8190" width="15.7265625" customWidth="1"/>
    <col min="8191" max="8191" width="21.81640625" customWidth="1"/>
    <col min="8192" max="8192" width="46.453125" customWidth="1"/>
    <col min="8193" max="8193" width="17.7265625" customWidth="1"/>
    <col min="8195" max="8195" width="17" customWidth="1"/>
    <col min="8197" max="8197" width="14.1796875" bestFit="1" customWidth="1"/>
    <col min="8446" max="8446" width="15.7265625" customWidth="1"/>
    <col min="8447" max="8447" width="21.81640625" customWidth="1"/>
    <col min="8448" max="8448" width="46.453125" customWidth="1"/>
    <col min="8449" max="8449" width="17.7265625" customWidth="1"/>
    <col min="8451" max="8451" width="17" customWidth="1"/>
    <col min="8453" max="8453" width="14.1796875" bestFit="1" customWidth="1"/>
    <col min="8702" max="8702" width="15.7265625" customWidth="1"/>
    <col min="8703" max="8703" width="21.81640625" customWidth="1"/>
    <col min="8704" max="8704" width="46.453125" customWidth="1"/>
    <col min="8705" max="8705" width="17.7265625" customWidth="1"/>
    <col min="8707" max="8707" width="17" customWidth="1"/>
    <col min="8709" max="8709" width="14.1796875" bestFit="1" customWidth="1"/>
    <col min="8958" max="8958" width="15.7265625" customWidth="1"/>
    <col min="8959" max="8959" width="21.81640625" customWidth="1"/>
    <col min="8960" max="8960" width="46.453125" customWidth="1"/>
    <col min="8961" max="8961" width="17.7265625" customWidth="1"/>
    <col min="8963" max="8963" width="17" customWidth="1"/>
    <col min="8965" max="8965" width="14.1796875" bestFit="1" customWidth="1"/>
    <col min="9214" max="9214" width="15.7265625" customWidth="1"/>
    <col min="9215" max="9215" width="21.81640625" customWidth="1"/>
    <col min="9216" max="9216" width="46.453125" customWidth="1"/>
    <col min="9217" max="9217" width="17.7265625" customWidth="1"/>
    <col min="9219" max="9219" width="17" customWidth="1"/>
    <col min="9221" max="9221" width="14.1796875" bestFit="1" customWidth="1"/>
    <col min="9470" max="9470" width="15.7265625" customWidth="1"/>
    <col min="9471" max="9471" width="21.81640625" customWidth="1"/>
    <col min="9472" max="9472" width="46.453125" customWidth="1"/>
    <col min="9473" max="9473" width="17.7265625" customWidth="1"/>
    <col min="9475" max="9475" width="17" customWidth="1"/>
    <col min="9477" max="9477" width="14.1796875" bestFit="1" customWidth="1"/>
    <col min="9726" max="9726" width="15.7265625" customWidth="1"/>
    <col min="9727" max="9727" width="21.81640625" customWidth="1"/>
    <col min="9728" max="9728" width="46.453125" customWidth="1"/>
    <col min="9729" max="9729" width="17.7265625" customWidth="1"/>
    <col min="9731" max="9731" width="17" customWidth="1"/>
    <col min="9733" max="9733" width="14.1796875" bestFit="1" customWidth="1"/>
    <col min="9982" max="9982" width="15.7265625" customWidth="1"/>
    <col min="9983" max="9983" width="21.81640625" customWidth="1"/>
    <col min="9984" max="9984" width="46.453125" customWidth="1"/>
    <col min="9985" max="9985" width="17.7265625" customWidth="1"/>
    <col min="9987" max="9987" width="17" customWidth="1"/>
    <col min="9989" max="9989" width="14.1796875" bestFit="1" customWidth="1"/>
    <col min="10238" max="10238" width="15.7265625" customWidth="1"/>
    <col min="10239" max="10239" width="21.81640625" customWidth="1"/>
    <col min="10240" max="10240" width="46.453125" customWidth="1"/>
    <col min="10241" max="10241" width="17.7265625" customWidth="1"/>
    <col min="10243" max="10243" width="17" customWidth="1"/>
    <col min="10245" max="10245" width="14.1796875" bestFit="1" customWidth="1"/>
    <col min="10494" max="10494" width="15.7265625" customWidth="1"/>
    <col min="10495" max="10495" width="21.81640625" customWidth="1"/>
    <col min="10496" max="10496" width="46.453125" customWidth="1"/>
    <col min="10497" max="10497" width="17.7265625" customWidth="1"/>
    <col min="10499" max="10499" width="17" customWidth="1"/>
    <col min="10501" max="10501" width="14.1796875" bestFit="1" customWidth="1"/>
    <col min="10750" max="10750" width="15.7265625" customWidth="1"/>
    <col min="10751" max="10751" width="21.81640625" customWidth="1"/>
    <col min="10752" max="10752" width="46.453125" customWidth="1"/>
    <col min="10753" max="10753" width="17.7265625" customWidth="1"/>
    <col min="10755" max="10755" width="17" customWidth="1"/>
    <col min="10757" max="10757" width="14.1796875" bestFit="1" customWidth="1"/>
    <col min="11006" max="11006" width="15.7265625" customWidth="1"/>
    <col min="11007" max="11007" width="21.81640625" customWidth="1"/>
    <col min="11008" max="11008" width="46.453125" customWidth="1"/>
    <col min="11009" max="11009" width="17.7265625" customWidth="1"/>
    <col min="11011" max="11011" width="17" customWidth="1"/>
    <col min="11013" max="11013" width="14.1796875" bestFit="1" customWidth="1"/>
    <col min="11262" max="11262" width="15.7265625" customWidth="1"/>
    <col min="11263" max="11263" width="21.81640625" customWidth="1"/>
    <col min="11264" max="11264" width="46.453125" customWidth="1"/>
    <col min="11265" max="11265" width="17.7265625" customWidth="1"/>
    <col min="11267" max="11267" width="17" customWidth="1"/>
    <col min="11269" max="11269" width="14.1796875" bestFit="1" customWidth="1"/>
    <col min="11518" max="11518" width="15.7265625" customWidth="1"/>
    <col min="11519" max="11519" width="21.81640625" customWidth="1"/>
    <col min="11520" max="11520" width="46.453125" customWidth="1"/>
    <col min="11521" max="11521" width="17.7265625" customWidth="1"/>
    <col min="11523" max="11523" width="17" customWidth="1"/>
    <col min="11525" max="11525" width="14.1796875" bestFit="1" customWidth="1"/>
    <col min="11774" max="11774" width="15.7265625" customWidth="1"/>
    <col min="11775" max="11775" width="21.81640625" customWidth="1"/>
    <col min="11776" max="11776" width="46.453125" customWidth="1"/>
    <col min="11777" max="11777" width="17.7265625" customWidth="1"/>
    <col min="11779" max="11779" width="17" customWidth="1"/>
    <col min="11781" max="11781" width="14.1796875" bestFit="1" customWidth="1"/>
    <col min="12030" max="12030" width="15.7265625" customWidth="1"/>
    <col min="12031" max="12031" width="21.81640625" customWidth="1"/>
    <col min="12032" max="12032" width="46.453125" customWidth="1"/>
    <col min="12033" max="12033" width="17.7265625" customWidth="1"/>
    <col min="12035" max="12035" width="17" customWidth="1"/>
    <col min="12037" max="12037" width="14.1796875" bestFit="1" customWidth="1"/>
    <col min="12286" max="12286" width="15.7265625" customWidth="1"/>
    <col min="12287" max="12287" width="21.81640625" customWidth="1"/>
    <col min="12288" max="12288" width="46.453125" customWidth="1"/>
    <col min="12289" max="12289" width="17.7265625" customWidth="1"/>
    <col min="12291" max="12291" width="17" customWidth="1"/>
    <col min="12293" max="12293" width="14.1796875" bestFit="1" customWidth="1"/>
    <col min="12542" max="12542" width="15.7265625" customWidth="1"/>
    <col min="12543" max="12543" width="21.81640625" customWidth="1"/>
    <col min="12544" max="12544" width="46.453125" customWidth="1"/>
    <col min="12545" max="12545" width="17.7265625" customWidth="1"/>
    <col min="12547" max="12547" width="17" customWidth="1"/>
    <col min="12549" max="12549" width="14.1796875" bestFit="1" customWidth="1"/>
    <col min="12798" max="12798" width="15.7265625" customWidth="1"/>
    <col min="12799" max="12799" width="21.81640625" customWidth="1"/>
    <col min="12800" max="12800" width="46.453125" customWidth="1"/>
    <col min="12801" max="12801" width="17.7265625" customWidth="1"/>
    <col min="12803" max="12803" width="17" customWidth="1"/>
    <col min="12805" max="12805" width="14.1796875" bestFit="1" customWidth="1"/>
    <col min="13054" max="13054" width="15.7265625" customWidth="1"/>
    <col min="13055" max="13055" width="21.81640625" customWidth="1"/>
    <col min="13056" max="13056" width="46.453125" customWidth="1"/>
    <col min="13057" max="13057" width="17.7265625" customWidth="1"/>
    <col min="13059" max="13059" width="17" customWidth="1"/>
    <col min="13061" max="13061" width="14.1796875" bestFit="1" customWidth="1"/>
    <col min="13310" max="13310" width="15.7265625" customWidth="1"/>
    <col min="13311" max="13311" width="21.81640625" customWidth="1"/>
    <col min="13312" max="13312" width="46.453125" customWidth="1"/>
    <col min="13313" max="13313" width="17.7265625" customWidth="1"/>
    <col min="13315" max="13315" width="17" customWidth="1"/>
    <col min="13317" max="13317" width="14.1796875" bestFit="1" customWidth="1"/>
    <col min="13566" max="13566" width="15.7265625" customWidth="1"/>
    <col min="13567" max="13567" width="21.81640625" customWidth="1"/>
    <col min="13568" max="13568" width="46.453125" customWidth="1"/>
    <col min="13569" max="13569" width="17.7265625" customWidth="1"/>
    <col min="13571" max="13571" width="17" customWidth="1"/>
    <col min="13573" max="13573" width="14.1796875" bestFit="1" customWidth="1"/>
    <col min="13822" max="13822" width="15.7265625" customWidth="1"/>
    <col min="13823" max="13823" width="21.81640625" customWidth="1"/>
    <col min="13824" max="13824" width="46.453125" customWidth="1"/>
    <col min="13825" max="13825" width="17.7265625" customWidth="1"/>
    <col min="13827" max="13827" width="17" customWidth="1"/>
    <col min="13829" max="13829" width="14.1796875" bestFit="1" customWidth="1"/>
    <col min="14078" max="14078" width="15.7265625" customWidth="1"/>
    <col min="14079" max="14079" width="21.81640625" customWidth="1"/>
    <col min="14080" max="14080" width="46.453125" customWidth="1"/>
    <col min="14081" max="14081" width="17.7265625" customWidth="1"/>
    <col min="14083" max="14083" width="17" customWidth="1"/>
    <col min="14085" max="14085" width="14.1796875" bestFit="1" customWidth="1"/>
    <col min="14334" max="14334" width="15.7265625" customWidth="1"/>
    <col min="14335" max="14335" width="21.81640625" customWidth="1"/>
    <col min="14336" max="14336" width="46.453125" customWidth="1"/>
    <col min="14337" max="14337" width="17.7265625" customWidth="1"/>
    <col min="14339" max="14339" width="17" customWidth="1"/>
    <col min="14341" max="14341" width="14.1796875" bestFit="1" customWidth="1"/>
    <col min="14590" max="14590" width="15.7265625" customWidth="1"/>
    <col min="14591" max="14591" width="21.81640625" customWidth="1"/>
    <col min="14592" max="14592" width="46.453125" customWidth="1"/>
    <col min="14593" max="14593" width="17.7265625" customWidth="1"/>
    <col min="14595" max="14595" width="17" customWidth="1"/>
    <col min="14597" max="14597" width="14.1796875" bestFit="1" customWidth="1"/>
    <col min="14846" max="14846" width="15.7265625" customWidth="1"/>
    <col min="14847" max="14847" width="21.81640625" customWidth="1"/>
    <col min="14848" max="14848" width="46.453125" customWidth="1"/>
    <col min="14849" max="14849" width="17.7265625" customWidth="1"/>
    <col min="14851" max="14851" width="17" customWidth="1"/>
    <col min="14853" max="14853" width="14.1796875" bestFit="1" customWidth="1"/>
    <col min="15102" max="15102" width="15.7265625" customWidth="1"/>
    <col min="15103" max="15103" width="21.81640625" customWidth="1"/>
    <col min="15104" max="15104" width="46.453125" customWidth="1"/>
    <col min="15105" max="15105" width="17.7265625" customWidth="1"/>
    <col min="15107" max="15107" width="17" customWidth="1"/>
    <col min="15109" max="15109" width="14.1796875" bestFit="1" customWidth="1"/>
    <col min="15358" max="15358" width="15.7265625" customWidth="1"/>
    <col min="15359" max="15359" width="21.81640625" customWidth="1"/>
    <col min="15360" max="15360" width="46.453125" customWidth="1"/>
    <col min="15361" max="15361" width="17.7265625" customWidth="1"/>
    <col min="15363" max="15363" width="17" customWidth="1"/>
    <col min="15365" max="15365" width="14.1796875" bestFit="1" customWidth="1"/>
    <col min="15614" max="15614" width="15.7265625" customWidth="1"/>
    <col min="15615" max="15615" width="21.81640625" customWidth="1"/>
    <col min="15616" max="15616" width="46.453125" customWidth="1"/>
    <col min="15617" max="15617" width="17.7265625" customWidth="1"/>
    <col min="15619" max="15619" width="17" customWidth="1"/>
    <col min="15621" max="15621" width="14.1796875" bestFit="1" customWidth="1"/>
    <col min="15870" max="15870" width="15.7265625" customWidth="1"/>
    <col min="15871" max="15871" width="21.81640625" customWidth="1"/>
    <col min="15872" max="15872" width="46.453125" customWidth="1"/>
    <col min="15873" max="15873" width="17.7265625" customWidth="1"/>
    <col min="15875" max="15875" width="17" customWidth="1"/>
    <col min="15877" max="15877" width="14.1796875" bestFit="1" customWidth="1"/>
    <col min="16126" max="16126" width="15.7265625" customWidth="1"/>
    <col min="16127" max="16127" width="21.81640625" customWidth="1"/>
    <col min="16128" max="16128" width="46.453125" customWidth="1"/>
    <col min="16129" max="16129" width="17.7265625" customWidth="1"/>
    <col min="16131" max="16131" width="17" customWidth="1"/>
    <col min="16133" max="16133" width="14.1796875" bestFit="1" customWidth="1"/>
  </cols>
  <sheetData>
    <row r="1" spans="1:7">
      <c r="A1" s="331" t="s">
        <v>0</v>
      </c>
      <c r="B1" s="331"/>
      <c r="C1" s="331"/>
      <c r="D1" s="331"/>
    </row>
    <row r="2" spans="1:7">
      <c r="A2" s="331" t="s">
        <v>1</v>
      </c>
      <c r="B2" s="331"/>
      <c r="C2" s="331"/>
      <c r="D2" s="331"/>
    </row>
    <row r="3" spans="1:7" hidden="1">
      <c r="A3" s="1"/>
    </row>
    <row r="4" spans="1:7" s="1" customFormat="1">
      <c r="A4" s="332" t="s">
        <v>272</v>
      </c>
      <c r="B4" s="332"/>
      <c r="C4" s="332"/>
      <c r="D4" s="332"/>
    </row>
    <row r="5" spans="1:7" ht="15" thickBot="1">
      <c r="A5" s="3" t="s">
        <v>273</v>
      </c>
      <c r="B5" s="4"/>
      <c r="C5" s="5"/>
      <c r="D5" s="6">
        <f>+MAYO!D57</f>
        <v>6629754.4100000001</v>
      </c>
    </row>
    <row r="6" spans="1:7">
      <c r="A6" s="7" t="s">
        <v>2</v>
      </c>
      <c r="B6" s="8"/>
      <c r="C6" s="9"/>
      <c r="D6" s="10">
        <f>+D12</f>
        <v>6693000</v>
      </c>
    </row>
    <row r="7" spans="1:7">
      <c r="A7" s="11" t="s">
        <v>3</v>
      </c>
      <c r="B7" s="12"/>
      <c r="C7" s="12"/>
      <c r="D7" s="13"/>
    </row>
    <row r="8" spans="1:7">
      <c r="A8" s="15" t="s">
        <v>274</v>
      </c>
      <c r="B8" s="16"/>
      <c r="C8" s="16"/>
      <c r="D8" s="17">
        <v>6393000</v>
      </c>
    </row>
    <row r="9" spans="1:7" ht="23.25" customHeight="1">
      <c r="A9" s="338" t="s">
        <v>302</v>
      </c>
      <c r="B9" s="339"/>
      <c r="C9" s="340"/>
      <c r="D9" s="20">
        <v>300000</v>
      </c>
    </row>
    <row r="10" spans="1:7">
      <c r="A10" s="333"/>
      <c r="B10" s="334"/>
      <c r="C10" s="335"/>
      <c r="D10" s="20"/>
      <c r="G10" s="91"/>
    </row>
    <row r="11" spans="1:7">
      <c r="A11" s="107"/>
      <c r="B11" s="65"/>
      <c r="C11" s="108"/>
      <c r="D11" s="109"/>
    </row>
    <row r="12" spans="1:7" s="1" customFormat="1" ht="15" thickBot="1">
      <c r="A12" s="336" t="s">
        <v>4</v>
      </c>
      <c r="B12" s="337"/>
      <c r="C12" s="337"/>
      <c r="D12" s="21">
        <f>SUM(D8:D11)</f>
        <v>6693000</v>
      </c>
    </row>
    <row r="13" spans="1:7">
      <c r="A13" s="22" t="s">
        <v>5</v>
      </c>
      <c r="B13" s="101"/>
      <c r="C13" s="102"/>
      <c r="D13" s="98"/>
    </row>
    <row r="14" spans="1:7" s="25" customFormat="1">
      <c r="A14" s="83" t="s">
        <v>6</v>
      </c>
      <c r="B14" s="23"/>
      <c r="C14" s="24"/>
      <c r="D14" s="99">
        <v>488799</v>
      </c>
    </row>
    <row r="15" spans="1:7" s="25" customFormat="1">
      <c r="A15" s="83"/>
      <c r="B15" s="23"/>
      <c r="C15" s="24"/>
      <c r="D15" s="99"/>
    </row>
    <row r="16" spans="1:7" s="25" customFormat="1" ht="15" thickBot="1">
      <c r="A16" s="103"/>
      <c r="B16" s="156"/>
      <c r="C16" s="104"/>
      <c r="D16" s="100"/>
    </row>
    <row r="17" spans="1:5" s="25" customFormat="1" ht="15" thickBot="1">
      <c r="A17" s="94" t="s">
        <v>7</v>
      </c>
      <c r="B17" s="95"/>
      <c r="C17" s="96"/>
      <c r="D17" s="97">
        <f>+D47+D52+D61</f>
        <v>2486656.13</v>
      </c>
      <c r="E17" s="26"/>
    </row>
    <row r="18" spans="1:5" s="25" customFormat="1">
      <c r="A18" s="84" t="s">
        <v>8</v>
      </c>
      <c r="B18" s="85"/>
      <c r="C18" s="85"/>
      <c r="D18" s="86"/>
      <c r="E18" s="28"/>
    </row>
    <row r="19" spans="1:5" s="25" customFormat="1">
      <c r="A19" s="29" t="s">
        <v>9</v>
      </c>
      <c r="B19" s="30" t="s">
        <v>10</v>
      </c>
      <c r="C19" s="30" t="s">
        <v>11</v>
      </c>
      <c r="D19" s="31" t="s">
        <v>12</v>
      </c>
      <c r="E19" s="26"/>
    </row>
    <row r="20" spans="1:5" ht="54.75" customHeight="1">
      <c r="A20" s="152">
        <v>44713</v>
      </c>
      <c r="B20" s="93" t="s">
        <v>276</v>
      </c>
      <c r="C20" s="88" t="s">
        <v>277</v>
      </c>
      <c r="D20" s="153">
        <v>6000</v>
      </c>
    </row>
    <row r="21" spans="1:5" ht="88.5" customHeight="1">
      <c r="A21" s="152">
        <v>44713</v>
      </c>
      <c r="B21" s="88" t="s">
        <v>247</v>
      </c>
      <c r="C21" s="88" t="s">
        <v>278</v>
      </c>
      <c r="D21" s="153">
        <v>7200</v>
      </c>
    </row>
    <row r="22" spans="1:5" ht="59.25" customHeight="1">
      <c r="A22" s="152">
        <v>44714</v>
      </c>
      <c r="B22" s="88" t="s">
        <v>279</v>
      </c>
      <c r="C22" s="88" t="s">
        <v>280</v>
      </c>
      <c r="D22" s="153">
        <v>43600</v>
      </c>
    </row>
    <row r="23" spans="1:5" ht="64.5" customHeight="1">
      <c r="A23" s="152">
        <v>44715</v>
      </c>
      <c r="B23" s="88" t="s">
        <v>247</v>
      </c>
      <c r="C23" s="88" t="s">
        <v>278</v>
      </c>
      <c r="D23" s="153">
        <v>7200</v>
      </c>
    </row>
    <row r="24" spans="1:5" ht="42" customHeight="1">
      <c r="A24" s="152">
        <v>44716</v>
      </c>
      <c r="B24" s="88" t="s">
        <v>205</v>
      </c>
      <c r="C24" s="88" t="s">
        <v>281</v>
      </c>
      <c r="D24" s="153">
        <v>15000</v>
      </c>
    </row>
    <row r="25" spans="1:5" ht="44.25" customHeight="1">
      <c r="A25" s="152">
        <v>44718</v>
      </c>
      <c r="B25" s="93" t="s">
        <v>282</v>
      </c>
      <c r="C25" s="88" t="s">
        <v>395</v>
      </c>
      <c r="D25" s="219">
        <v>200000</v>
      </c>
    </row>
    <row r="26" spans="1:5" ht="75.75" customHeight="1">
      <c r="A26" s="152">
        <v>44718</v>
      </c>
      <c r="B26" s="88" t="s">
        <v>247</v>
      </c>
      <c r="C26" s="88" t="s">
        <v>283</v>
      </c>
      <c r="D26" s="153">
        <v>5000</v>
      </c>
    </row>
    <row r="27" spans="1:5" ht="42.75" customHeight="1">
      <c r="A27" s="152">
        <v>44719</v>
      </c>
      <c r="B27" s="93" t="s">
        <v>276</v>
      </c>
      <c r="C27" s="88" t="s">
        <v>284</v>
      </c>
      <c r="D27" s="153">
        <v>9000</v>
      </c>
    </row>
    <row r="28" spans="1:5" ht="34.5" customHeight="1">
      <c r="A28" s="152">
        <v>44720</v>
      </c>
      <c r="B28" s="88" t="s">
        <v>205</v>
      </c>
      <c r="C28" s="88" t="s">
        <v>281</v>
      </c>
      <c r="D28" s="153">
        <v>15000</v>
      </c>
    </row>
    <row r="29" spans="1:5" ht="47.25" customHeight="1">
      <c r="A29" s="152">
        <v>44721</v>
      </c>
      <c r="B29" s="93" t="s">
        <v>276</v>
      </c>
      <c r="C29" s="88" t="s">
        <v>285</v>
      </c>
      <c r="D29" s="153">
        <v>5000</v>
      </c>
    </row>
    <row r="30" spans="1:5" ht="50.25" customHeight="1">
      <c r="A30" s="152">
        <v>44721</v>
      </c>
      <c r="B30" s="88" t="s">
        <v>247</v>
      </c>
      <c r="C30" s="88" t="s">
        <v>281</v>
      </c>
      <c r="D30" s="153">
        <v>15000</v>
      </c>
    </row>
    <row r="31" spans="1:5" ht="38.25" customHeight="1">
      <c r="A31" s="152">
        <v>44722</v>
      </c>
      <c r="B31" s="88" t="s">
        <v>247</v>
      </c>
      <c r="C31" s="88" t="s">
        <v>286</v>
      </c>
      <c r="D31" s="153">
        <v>5000</v>
      </c>
    </row>
    <row r="32" spans="1:5" ht="45" customHeight="1">
      <c r="A32" s="152">
        <v>44723</v>
      </c>
      <c r="B32" s="88" t="s">
        <v>247</v>
      </c>
      <c r="C32" s="88" t="s">
        <v>287</v>
      </c>
      <c r="D32" s="153">
        <v>5000</v>
      </c>
    </row>
    <row r="33" spans="1:5" ht="52.5" customHeight="1">
      <c r="A33" s="152">
        <v>44725</v>
      </c>
      <c r="B33" s="88" t="s">
        <v>247</v>
      </c>
      <c r="C33" s="88" t="s">
        <v>288</v>
      </c>
      <c r="D33" s="153">
        <v>5000</v>
      </c>
    </row>
    <row r="34" spans="1:5" ht="46.5" customHeight="1">
      <c r="A34" s="152">
        <v>44726</v>
      </c>
      <c r="B34" s="88" t="s">
        <v>247</v>
      </c>
      <c r="C34" s="88" t="s">
        <v>289</v>
      </c>
      <c r="D34" s="153">
        <v>5000</v>
      </c>
    </row>
    <row r="35" spans="1:5" ht="57" customHeight="1">
      <c r="A35" s="152">
        <v>44727</v>
      </c>
      <c r="B35" s="88" t="s">
        <v>247</v>
      </c>
      <c r="C35" s="88" t="s">
        <v>290</v>
      </c>
      <c r="D35" s="153">
        <v>5000</v>
      </c>
    </row>
    <row r="36" spans="1:5" ht="56.25" customHeight="1">
      <c r="A36" s="152">
        <v>44728</v>
      </c>
      <c r="B36" s="88" t="s">
        <v>247</v>
      </c>
      <c r="C36" s="88" t="s">
        <v>291</v>
      </c>
      <c r="D36" s="153">
        <v>5000</v>
      </c>
    </row>
    <row r="37" spans="1:5" ht="48" customHeight="1">
      <c r="A37" s="152">
        <v>44729</v>
      </c>
      <c r="B37" s="88" t="s">
        <v>247</v>
      </c>
      <c r="C37" s="88" t="s">
        <v>292</v>
      </c>
      <c r="D37" s="153">
        <v>5000</v>
      </c>
    </row>
    <row r="38" spans="1:5" ht="45.75" customHeight="1">
      <c r="A38" s="152">
        <v>44730</v>
      </c>
      <c r="B38" s="88" t="s">
        <v>247</v>
      </c>
      <c r="C38" s="88" t="s">
        <v>293</v>
      </c>
      <c r="D38" s="153">
        <v>12000</v>
      </c>
    </row>
    <row r="39" spans="1:5" ht="50.25" customHeight="1">
      <c r="A39" s="152">
        <v>44733</v>
      </c>
      <c r="B39" s="88" t="s">
        <v>247</v>
      </c>
      <c r="C39" s="88" t="s">
        <v>294</v>
      </c>
      <c r="D39" s="153">
        <v>8000</v>
      </c>
    </row>
    <row r="40" spans="1:5" ht="51" customHeight="1">
      <c r="A40" s="152">
        <v>44734</v>
      </c>
      <c r="B40" s="88" t="s">
        <v>247</v>
      </c>
      <c r="C40" s="88" t="s">
        <v>295</v>
      </c>
      <c r="D40" s="153">
        <v>10000</v>
      </c>
    </row>
    <row r="41" spans="1:5" ht="51" customHeight="1">
      <c r="A41" s="152">
        <v>44735</v>
      </c>
      <c r="B41" s="88" t="s">
        <v>205</v>
      </c>
      <c r="C41" s="88" t="s">
        <v>296</v>
      </c>
      <c r="D41" s="153">
        <v>15600</v>
      </c>
    </row>
    <row r="42" spans="1:5" ht="57.75" customHeight="1">
      <c r="A42" s="152">
        <v>44736</v>
      </c>
      <c r="B42" s="88" t="s">
        <v>106</v>
      </c>
      <c r="C42" s="88" t="s">
        <v>265</v>
      </c>
      <c r="D42" s="153">
        <v>25000</v>
      </c>
    </row>
    <row r="43" spans="1:5" ht="52.5" customHeight="1">
      <c r="A43" s="152">
        <v>44736</v>
      </c>
      <c r="B43" s="88" t="s">
        <v>247</v>
      </c>
      <c r="C43" s="88" t="s">
        <v>297</v>
      </c>
      <c r="D43" s="153">
        <v>5000</v>
      </c>
    </row>
    <row r="44" spans="1:5" ht="63" customHeight="1">
      <c r="A44" s="152">
        <v>44737</v>
      </c>
      <c r="B44" s="88" t="s">
        <v>247</v>
      </c>
      <c r="C44" s="88" t="s">
        <v>298</v>
      </c>
      <c r="D44" s="153">
        <v>18000</v>
      </c>
    </row>
    <row r="45" spans="1:5" ht="58.5" customHeight="1">
      <c r="A45" s="152">
        <v>44741</v>
      </c>
      <c r="B45" s="88" t="s">
        <v>247</v>
      </c>
      <c r="C45" s="88" t="s">
        <v>299</v>
      </c>
      <c r="D45" s="153">
        <v>5000</v>
      </c>
    </row>
    <row r="46" spans="1:5" ht="58.5" customHeight="1">
      <c r="A46" s="152">
        <v>44742</v>
      </c>
      <c r="B46" s="88" t="s">
        <v>247</v>
      </c>
      <c r="C46" s="88" t="s">
        <v>300</v>
      </c>
      <c r="D46" s="153">
        <v>11500</v>
      </c>
    </row>
    <row r="47" spans="1:5" s="25" customFormat="1" ht="25" customHeight="1" thickBot="1">
      <c r="A47" s="155" t="s">
        <v>13</v>
      </c>
      <c r="B47" s="32"/>
      <c r="C47" s="33"/>
      <c r="D47" s="34">
        <f>SUM(D20:D46)</f>
        <v>473100</v>
      </c>
      <c r="E47" s="77"/>
    </row>
    <row r="48" spans="1:5" s="25" customFormat="1">
      <c r="A48" s="11" t="s">
        <v>14</v>
      </c>
      <c r="B48" s="12"/>
      <c r="C48" s="12"/>
      <c r="D48" s="27"/>
      <c r="E48" s="77"/>
    </row>
    <row r="49" spans="1:7" s="25" customFormat="1">
      <c r="A49" s="29" t="s">
        <v>9</v>
      </c>
      <c r="B49" s="30" t="s">
        <v>10</v>
      </c>
      <c r="C49" s="30" t="s">
        <v>11</v>
      </c>
      <c r="D49" s="31" t="s">
        <v>12</v>
      </c>
    </row>
    <row r="50" spans="1:7" s="25" customFormat="1">
      <c r="A50" s="35"/>
      <c r="B50" s="36"/>
      <c r="C50" s="36"/>
      <c r="D50" s="17"/>
    </row>
    <row r="51" spans="1:7" s="25" customFormat="1">
      <c r="A51" s="35"/>
      <c r="B51" s="36"/>
      <c r="C51" s="36"/>
      <c r="D51" s="17"/>
    </row>
    <row r="52" spans="1:7" s="25" customFormat="1" ht="15" thickBot="1">
      <c r="A52" s="155" t="s">
        <v>15</v>
      </c>
      <c r="B52" s="32"/>
      <c r="C52" s="33"/>
      <c r="D52" s="34">
        <f>SUM(D50:D51)</f>
        <v>0</v>
      </c>
    </row>
    <row r="53" spans="1:7" ht="9.75" customHeight="1">
      <c r="A53" s="37"/>
      <c r="B53" s="38"/>
      <c r="C53" s="38"/>
      <c r="D53" s="39"/>
    </row>
    <row r="54" spans="1:7">
      <c r="A54" s="11" t="s">
        <v>16</v>
      </c>
      <c r="B54" s="12"/>
      <c r="C54" s="12"/>
      <c r="D54" s="13"/>
    </row>
    <row r="55" spans="1:7" s="1" customFormat="1" ht="24" customHeight="1">
      <c r="A55" s="29" t="s">
        <v>9</v>
      </c>
      <c r="B55" s="30" t="s">
        <v>10</v>
      </c>
      <c r="C55" s="30" t="s">
        <v>11</v>
      </c>
      <c r="D55" s="40" t="s">
        <v>12</v>
      </c>
    </row>
    <row r="56" spans="1:7" ht="44.25" customHeight="1">
      <c r="A56" s="35">
        <v>44719</v>
      </c>
      <c r="B56" s="41" t="s">
        <v>301</v>
      </c>
      <c r="C56" s="36" t="s">
        <v>306</v>
      </c>
      <c r="D56" s="17">
        <v>300000</v>
      </c>
    </row>
    <row r="57" spans="1:7" ht="44.25" customHeight="1">
      <c r="A57" s="35">
        <v>44719</v>
      </c>
      <c r="B57" s="41" t="s">
        <v>17</v>
      </c>
      <c r="C57" s="36" t="s">
        <v>303</v>
      </c>
      <c r="D57" s="17">
        <v>940000</v>
      </c>
    </row>
    <row r="58" spans="1:7" ht="28.5" customHeight="1">
      <c r="A58" s="35">
        <v>44742</v>
      </c>
      <c r="B58" s="41" t="s">
        <v>149</v>
      </c>
      <c r="C58" s="36" t="s">
        <v>305</v>
      </c>
      <c r="D58" s="17">
        <v>234450</v>
      </c>
    </row>
    <row r="59" spans="1:7" ht="29.25" customHeight="1">
      <c r="A59" s="35">
        <v>44742</v>
      </c>
      <c r="B59" s="41" t="s">
        <v>17</v>
      </c>
      <c r="C59" s="36" t="s">
        <v>18</v>
      </c>
      <c r="D59" s="17">
        <v>488799</v>
      </c>
    </row>
    <row r="60" spans="1:7" ht="18.75" customHeight="1">
      <c r="A60" s="42">
        <v>44742</v>
      </c>
      <c r="B60" s="41" t="s">
        <v>20</v>
      </c>
      <c r="C60" s="36" t="s">
        <v>304</v>
      </c>
      <c r="D60" s="17">
        <v>50307.13</v>
      </c>
    </row>
    <row r="61" spans="1:7" s="1" customFormat="1" ht="17.25" customHeight="1" thickBot="1">
      <c r="A61" s="328" t="s">
        <v>21</v>
      </c>
      <c r="B61" s="329"/>
      <c r="C61" s="330"/>
      <c r="D61" s="43">
        <f>SUM(D56:D60)</f>
        <v>2013556.13</v>
      </c>
    </row>
    <row r="62" spans="1:7" ht="9" customHeight="1"/>
    <row r="63" spans="1:7" ht="15" thickBot="1">
      <c r="A63" s="44" t="s">
        <v>394</v>
      </c>
      <c r="B63" s="45"/>
      <c r="C63" s="45"/>
      <c r="D63" s="46">
        <f>+D5+D6-D47-D61+D16+D14-D52+D15</f>
        <v>11324897.280000001</v>
      </c>
      <c r="G63" s="92"/>
    </row>
    <row r="64" spans="1:7" ht="15.5" thickTop="1" thickBot="1">
      <c r="A64" s="47"/>
      <c r="B64" s="48"/>
      <c r="C64" s="48"/>
      <c r="D64" s="49"/>
    </row>
    <row r="65" spans="1:7">
      <c r="A65" s="50" t="s">
        <v>22</v>
      </c>
      <c r="B65" s="51"/>
      <c r="C65" s="52"/>
      <c r="D65" s="53">
        <f>MAYO!D59+D16-D47-D52+D14+D15</f>
        <v>460500</v>
      </c>
      <c r="E65" s="14"/>
      <c r="G65" s="92"/>
    </row>
    <row r="66" spans="1:7" ht="15" thickBot="1">
      <c r="A66" s="54" t="s">
        <v>23</v>
      </c>
      <c r="B66" s="55"/>
      <c r="C66" s="56"/>
      <c r="D66" s="57">
        <f>MAYO!D60+JUNIO!D6-JUNIO!D61</f>
        <v>10864397.280000001</v>
      </c>
      <c r="E66" s="14"/>
      <c r="G66" s="67"/>
    </row>
    <row r="67" spans="1:7">
      <c r="A67" s="1" t="s">
        <v>24</v>
      </c>
      <c r="B67" s="58">
        <v>0</v>
      </c>
      <c r="C67" s="1"/>
      <c r="D67" s="59"/>
      <c r="E67" s="14"/>
      <c r="G67" s="91"/>
    </row>
    <row r="68" spans="1:7">
      <c r="A68" s="1" t="s">
        <v>25</v>
      </c>
      <c r="B68" s="90">
        <v>10864397.279999999</v>
      </c>
      <c r="D68" s="60"/>
      <c r="E68" s="14"/>
    </row>
    <row r="69" spans="1:7" ht="15" thickBot="1">
      <c r="A69" s="1" t="s">
        <v>26</v>
      </c>
      <c r="B69" s="61">
        <f>SUM(B67:B68)</f>
        <v>10864397.279999999</v>
      </c>
      <c r="D69" s="60"/>
    </row>
    <row r="70" spans="1:7" ht="15" thickTop="1">
      <c r="C70" s="62" t="s">
        <v>27</v>
      </c>
      <c r="D70" s="63"/>
    </row>
    <row r="71" spans="1:7">
      <c r="A71" s="1"/>
      <c r="B71" s="1"/>
      <c r="C71" s="64" t="s">
        <v>28</v>
      </c>
      <c r="D71" s="63">
        <v>0</v>
      </c>
    </row>
    <row r="72" spans="1:7">
      <c r="C72" s="64" t="s">
        <v>29</v>
      </c>
      <c r="D72" s="63">
        <v>460500</v>
      </c>
      <c r="G72" s="91"/>
    </row>
    <row r="73" spans="1:7">
      <c r="A73" s="65"/>
      <c r="B73" s="65"/>
      <c r="C73" s="76"/>
      <c r="D73" s="60"/>
    </row>
    <row r="74" spans="1:7">
      <c r="A74" s="331" t="s">
        <v>30</v>
      </c>
      <c r="B74" s="331"/>
    </row>
    <row r="77" spans="1:7">
      <c r="D77" s="66"/>
    </row>
    <row r="78" spans="1:7">
      <c r="D78" s="66"/>
    </row>
    <row r="80" spans="1:7">
      <c r="D80" s="66"/>
    </row>
  </sheetData>
  <mergeCells count="8">
    <mergeCell ref="A61:C61"/>
    <mergeCell ref="A74:B74"/>
    <mergeCell ref="A1:D1"/>
    <mergeCell ref="A2:D2"/>
    <mergeCell ref="A4:D4"/>
    <mergeCell ref="A9:C9"/>
    <mergeCell ref="A10:C10"/>
    <mergeCell ref="A12:C12"/>
  </mergeCells>
  <pageMargins left="0.31496062992125984" right="0.11811023622047245" top="0.35433070866141736" bottom="0.74803149606299213" header="0.31496062992125984" footer="0.31496062992125984"/>
  <pageSetup paperSize="9" scale="80" orientation="portrait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H74"/>
  <sheetViews>
    <sheetView topLeftCell="A37" zoomScale="80" zoomScaleNormal="80" workbookViewId="0">
      <selection activeCell="B51" sqref="B51:E52"/>
    </sheetView>
  </sheetViews>
  <sheetFormatPr baseColWidth="10" defaultRowHeight="14.5"/>
  <cols>
    <col min="1" max="1" width="2.7265625" customWidth="1"/>
    <col min="2" max="2" width="12.453125" customWidth="1"/>
    <col min="3" max="3" width="28.453125" customWidth="1"/>
    <col min="4" max="4" width="52.1796875" customWidth="1"/>
    <col min="5" max="5" width="17.81640625" style="2" customWidth="1"/>
    <col min="6" max="6" width="14.1796875" bestFit="1" customWidth="1"/>
    <col min="7" max="7" width="6.1796875" customWidth="1"/>
    <col min="8" max="8" width="16.1796875" customWidth="1"/>
    <col min="255" max="255" width="15.7265625" customWidth="1"/>
    <col min="256" max="256" width="21.81640625" customWidth="1"/>
    <col min="257" max="257" width="46.453125" customWidth="1"/>
    <col min="258" max="258" width="17.7265625" customWidth="1"/>
    <col min="260" max="260" width="17" customWidth="1"/>
    <col min="262" max="262" width="14.1796875" bestFit="1" customWidth="1"/>
    <col min="511" max="511" width="15.7265625" customWidth="1"/>
    <col min="512" max="512" width="21.81640625" customWidth="1"/>
    <col min="513" max="513" width="46.453125" customWidth="1"/>
    <col min="514" max="514" width="17.7265625" customWidth="1"/>
    <col min="516" max="516" width="17" customWidth="1"/>
    <col min="518" max="518" width="14.1796875" bestFit="1" customWidth="1"/>
    <col min="767" max="767" width="15.7265625" customWidth="1"/>
    <col min="768" max="768" width="21.81640625" customWidth="1"/>
    <col min="769" max="769" width="46.453125" customWidth="1"/>
    <col min="770" max="770" width="17.7265625" customWidth="1"/>
    <col min="772" max="772" width="17" customWidth="1"/>
    <col min="774" max="774" width="14.1796875" bestFit="1" customWidth="1"/>
    <col min="1023" max="1023" width="15.7265625" customWidth="1"/>
    <col min="1024" max="1024" width="21.81640625" customWidth="1"/>
    <col min="1025" max="1025" width="46.453125" customWidth="1"/>
    <col min="1026" max="1026" width="17.7265625" customWidth="1"/>
    <col min="1028" max="1028" width="17" customWidth="1"/>
    <col min="1030" max="1030" width="14.1796875" bestFit="1" customWidth="1"/>
    <col min="1279" max="1279" width="15.7265625" customWidth="1"/>
    <col min="1280" max="1280" width="21.81640625" customWidth="1"/>
    <col min="1281" max="1281" width="46.453125" customWidth="1"/>
    <col min="1282" max="1282" width="17.7265625" customWidth="1"/>
    <col min="1284" max="1284" width="17" customWidth="1"/>
    <col min="1286" max="1286" width="14.1796875" bestFit="1" customWidth="1"/>
    <col min="1535" max="1535" width="15.7265625" customWidth="1"/>
    <col min="1536" max="1536" width="21.81640625" customWidth="1"/>
    <col min="1537" max="1537" width="46.453125" customWidth="1"/>
    <col min="1538" max="1538" width="17.7265625" customWidth="1"/>
    <col min="1540" max="1540" width="17" customWidth="1"/>
    <col min="1542" max="1542" width="14.1796875" bestFit="1" customWidth="1"/>
    <col min="1791" max="1791" width="15.7265625" customWidth="1"/>
    <col min="1792" max="1792" width="21.81640625" customWidth="1"/>
    <col min="1793" max="1793" width="46.453125" customWidth="1"/>
    <col min="1794" max="1794" width="17.7265625" customWidth="1"/>
    <col min="1796" max="1796" width="17" customWidth="1"/>
    <col min="1798" max="1798" width="14.1796875" bestFit="1" customWidth="1"/>
    <col min="2047" max="2047" width="15.7265625" customWidth="1"/>
    <col min="2048" max="2048" width="21.81640625" customWidth="1"/>
    <col min="2049" max="2049" width="46.453125" customWidth="1"/>
    <col min="2050" max="2050" width="17.7265625" customWidth="1"/>
    <col min="2052" max="2052" width="17" customWidth="1"/>
    <col min="2054" max="2054" width="14.1796875" bestFit="1" customWidth="1"/>
    <col min="2303" max="2303" width="15.7265625" customWidth="1"/>
    <col min="2304" max="2304" width="21.81640625" customWidth="1"/>
    <col min="2305" max="2305" width="46.453125" customWidth="1"/>
    <col min="2306" max="2306" width="17.7265625" customWidth="1"/>
    <col min="2308" max="2308" width="17" customWidth="1"/>
    <col min="2310" max="2310" width="14.1796875" bestFit="1" customWidth="1"/>
    <col min="2559" max="2559" width="15.7265625" customWidth="1"/>
    <col min="2560" max="2560" width="21.81640625" customWidth="1"/>
    <col min="2561" max="2561" width="46.453125" customWidth="1"/>
    <col min="2562" max="2562" width="17.7265625" customWidth="1"/>
    <col min="2564" max="2564" width="17" customWidth="1"/>
    <col min="2566" max="2566" width="14.1796875" bestFit="1" customWidth="1"/>
    <col min="2815" max="2815" width="15.7265625" customWidth="1"/>
    <col min="2816" max="2816" width="21.81640625" customWidth="1"/>
    <col min="2817" max="2817" width="46.453125" customWidth="1"/>
    <col min="2818" max="2818" width="17.7265625" customWidth="1"/>
    <col min="2820" max="2820" width="17" customWidth="1"/>
    <col min="2822" max="2822" width="14.1796875" bestFit="1" customWidth="1"/>
    <col min="3071" max="3071" width="15.7265625" customWidth="1"/>
    <col min="3072" max="3072" width="21.81640625" customWidth="1"/>
    <col min="3073" max="3073" width="46.453125" customWidth="1"/>
    <col min="3074" max="3074" width="17.7265625" customWidth="1"/>
    <col min="3076" max="3076" width="17" customWidth="1"/>
    <col min="3078" max="3078" width="14.1796875" bestFit="1" customWidth="1"/>
    <col min="3327" max="3327" width="15.7265625" customWidth="1"/>
    <col min="3328" max="3328" width="21.81640625" customWidth="1"/>
    <col min="3329" max="3329" width="46.453125" customWidth="1"/>
    <col min="3330" max="3330" width="17.7265625" customWidth="1"/>
    <col min="3332" max="3332" width="17" customWidth="1"/>
    <col min="3334" max="3334" width="14.1796875" bestFit="1" customWidth="1"/>
    <col min="3583" max="3583" width="15.7265625" customWidth="1"/>
    <col min="3584" max="3584" width="21.81640625" customWidth="1"/>
    <col min="3585" max="3585" width="46.453125" customWidth="1"/>
    <col min="3586" max="3586" width="17.7265625" customWidth="1"/>
    <col min="3588" max="3588" width="17" customWidth="1"/>
    <col min="3590" max="3590" width="14.1796875" bestFit="1" customWidth="1"/>
    <col min="3839" max="3839" width="15.7265625" customWidth="1"/>
    <col min="3840" max="3840" width="21.81640625" customWidth="1"/>
    <col min="3841" max="3841" width="46.453125" customWidth="1"/>
    <col min="3842" max="3842" width="17.7265625" customWidth="1"/>
    <col min="3844" max="3844" width="17" customWidth="1"/>
    <col min="3846" max="3846" width="14.1796875" bestFit="1" customWidth="1"/>
    <col min="4095" max="4095" width="15.7265625" customWidth="1"/>
    <col min="4096" max="4096" width="21.81640625" customWidth="1"/>
    <col min="4097" max="4097" width="46.453125" customWidth="1"/>
    <col min="4098" max="4098" width="17.7265625" customWidth="1"/>
    <col min="4100" max="4100" width="17" customWidth="1"/>
    <col min="4102" max="4102" width="14.1796875" bestFit="1" customWidth="1"/>
    <col min="4351" max="4351" width="15.7265625" customWidth="1"/>
    <col min="4352" max="4352" width="21.81640625" customWidth="1"/>
    <col min="4353" max="4353" width="46.453125" customWidth="1"/>
    <col min="4354" max="4354" width="17.7265625" customWidth="1"/>
    <col min="4356" max="4356" width="17" customWidth="1"/>
    <col min="4358" max="4358" width="14.1796875" bestFit="1" customWidth="1"/>
    <col min="4607" max="4607" width="15.7265625" customWidth="1"/>
    <col min="4608" max="4608" width="21.81640625" customWidth="1"/>
    <col min="4609" max="4609" width="46.453125" customWidth="1"/>
    <col min="4610" max="4610" width="17.7265625" customWidth="1"/>
    <col min="4612" max="4612" width="17" customWidth="1"/>
    <col min="4614" max="4614" width="14.1796875" bestFit="1" customWidth="1"/>
    <col min="4863" max="4863" width="15.7265625" customWidth="1"/>
    <col min="4864" max="4864" width="21.81640625" customWidth="1"/>
    <col min="4865" max="4865" width="46.453125" customWidth="1"/>
    <col min="4866" max="4866" width="17.7265625" customWidth="1"/>
    <col min="4868" max="4868" width="17" customWidth="1"/>
    <col min="4870" max="4870" width="14.1796875" bestFit="1" customWidth="1"/>
    <col min="5119" max="5119" width="15.7265625" customWidth="1"/>
    <col min="5120" max="5120" width="21.81640625" customWidth="1"/>
    <col min="5121" max="5121" width="46.453125" customWidth="1"/>
    <col min="5122" max="5122" width="17.7265625" customWidth="1"/>
    <col min="5124" max="5124" width="17" customWidth="1"/>
    <col min="5126" max="5126" width="14.1796875" bestFit="1" customWidth="1"/>
    <col min="5375" max="5375" width="15.7265625" customWidth="1"/>
    <col min="5376" max="5376" width="21.81640625" customWidth="1"/>
    <col min="5377" max="5377" width="46.453125" customWidth="1"/>
    <col min="5378" max="5378" width="17.7265625" customWidth="1"/>
    <col min="5380" max="5380" width="17" customWidth="1"/>
    <col min="5382" max="5382" width="14.1796875" bestFit="1" customWidth="1"/>
    <col min="5631" max="5631" width="15.7265625" customWidth="1"/>
    <col min="5632" max="5632" width="21.81640625" customWidth="1"/>
    <col min="5633" max="5633" width="46.453125" customWidth="1"/>
    <col min="5634" max="5634" width="17.7265625" customWidth="1"/>
    <col min="5636" max="5636" width="17" customWidth="1"/>
    <col min="5638" max="5638" width="14.1796875" bestFit="1" customWidth="1"/>
    <col min="5887" max="5887" width="15.7265625" customWidth="1"/>
    <col min="5888" max="5888" width="21.81640625" customWidth="1"/>
    <col min="5889" max="5889" width="46.453125" customWidth="1"/>
    <col min="5890" max="5890" width="17.7265625" customWidth="1"/>
    <col min="5892" max="5892" width="17" customWidth="1"/>
    <col min="5894" max="5894" width="14.1796875" bestFit="1" customWidth="1"/>
    <col min="6143" max="6143" width="15.7265625" customWidth="1"/>
    <col min="6144" max="6144" width="21.81640625" customWidth="1"/>
    <col min="6145" max="6145" width="46.453125" customWidth="1"/>
    <col min="6146" max="6146" width="17.7265625" customWidth="1"/>
    <col min="6148" max="6148" width="17" customWidth="1"/>
    <col min="6150" max="6150" width="14.1796875" bestFit="1" customWidth="1"/>
    <col min="6399" max="6399" width="15.7265625" customWidth="1"/>
    <col min="6400" max="6400" width="21.81640625" customWidth="1"/>
    <col min="6401" max="6401" width="46.453125" customWidth="1"/>
    <col min="6402" max="6402" width="17.7265625" customWidth="1"/>
    <col min="6404" max="6404" width="17" customWidth="1"/>
    <col min="6406" max="6406" width="14.1796875" bestFit="1" customWidth="1"/>
    <col min="6655" max="6655" width="15.7265625" customWidth="1"/>
    <col min="6656" max="6656" width="21.81640625" customWidth="1"/>
    <col min="6657" max="6657" width="46.453125" customWidth="1"/>
    <col min="6658" max="6658" width="17.7265625" customWidth="1"/>
    <col min="6660" max="6660" width="17" customWidth="1"/>
    <col min="6662" max="6662" width="14.1796875" bestFit="1" customWidth="1"/>
    <col min="6911" max="6911" width="15.7265625" customWidth="1"/>
    <col min="6912" max="6912" width="21.81640625" customWidth="1"/>
    <col min="6913" max="6913" width="46.453125" customWidth="1"/>
    <col min="6914" max="6914" width="17.7265625" customWidth="1"/>
    <col min="6916" max="6916" width="17" customWidth="1"/>
    <col min="6918" max="6918" width="14.1796875" bestFit="1" customWidth="1"/>
    <col min="7167" max="7167" width="15.7265625" customWidth="1"/>
    <col min="7168" max="7168" width="21.81640625" customWidth="1"/>
    <col min="7169" max="7169" width="46.453125" customWidth="1"/>
    <col min="7170" max="7170" width="17.7265625" customWidth="1"/>
    <col min="7172" max="7172" width="17" customWidth="1"/>
    <col min="7174" max="7174" width="14.1796875" bestFit="1" customWidth="1"/>
    <col min="7423" max="7423" width="15.7265625" customWidth="1"/>
    <col min="7424" max="7424" width="21.81640625" customWidth="1"/>
    <col min="7425" max="7425" width="46.453125" customWidth="1"/>
    <col min="7426" max="7426" width="17.7265625" customWidth="1"/>
    <col min="7428" max="7428" width="17" customWidth="1"/>
    <col min="7430" max="7430" width="14.1796875" bestFit="1" customWidth="1"/>
    <col min="7679" max="7679" width="15.7265625" customWidth="1"/>
    <col min="7680" max="7680" width="21.81640625" customWidth="1"/>
    <col min="7681" max="7681" width="46.453125" customWidth="1"/>
    <col min="7682" max="7682" width="17.7265625" customWidth="1"/>
    <col min="7684" max="7684" width="17" customWidth="1"/>
    <col min="7686" max="7686" width="14.1796875" bestFit="1" customWidth="1"/>
    <col min="7935" max="7935" width="15.7265625" customWidth="1"/>
    <col min="7936" max="7936" width="21.81640625" customWidth="1"/>
    <col min="7937" max="7937" width="46.453125" customWidth="1"/>
    <col min="7938" max="7938" width="17.7265625" customWidth="1"/>
    <col min="7940" max="7940" width="17" customWidth="1"/>
    <col min="7942" max="7942" width="14.1796875" bestFit="1" customWidth="1"/>
    <col min="8191" max="8191" width="15.7265625" customWidth="1"/>
    <col min="8192" max="8192" width="21.81640625" customWidth="1"/>
    <col min="8193" max="8193" width="46.453125" customWidth="1"/>
    <col min="8194" max="8194" width="17.7265625" customWidth="1"/>
    <col min="8196" max="8196" width="17" customWidth="1"/>
    <col min="8198" max="8198" width="14.1796875" bestFit="1" customWidth="1"/>
    <col min="8447" max="8447" width="15.7265625" customWidth="1"/>
    <col min="8448" max="8448" width="21.81640625" customWidth="1"/>
    <col min="8449" max="8449" width="46.453125" customWidth="1"/>
    <col min="8450" max="8450" width="17.7265625" customWidth="1"/>
    <col min="8452" max="8452" width="17" customWidth="1"/>
    <col min="8454" max="8454" width="14.1796875" bestFit="1" customWidth="1"/>
    <col min="8703" max="8703" width="15.7265625" customWidth="1"/>
    <col min="8704" max="8704" width="21.81640625" customWidth="1"/>
    <col min="8705" max="8705" width="46.453125" customWidth="1"/>
    <col min="8706" max="8706" width="17.7265625" customWidth="1"/>
    <col min="8708" max="8708" width="17" customWidth="1"/>
    <col min="8710" max="8710" width="14.1796875" bestFit="1" customWidth="1"/>
    <col min="8959" max="8959" width="15.7265625" customWidth="1"/>
    <col min="8960" max="8960" width="21.81640625" customWidth="1"/>
    <col min="8961" max="8961" width="46.453125" customWidth="1"/>
    <col min="8962" max="8962" width="17.7265625" customWidth="1"/>
    <col min="8964" max="8964" width="17" customWidth="1"/>
    <col min="8966" max="8966" width="14.1796875" bestFit="1" customWidth="1"/>
    <col min="9215" max="9215" width="15.7265625" customWidth="1"/>
    <col min="9216" max="9216" width="21.81640625" customWidth="1"/>
    <col min="9217" max="9217" width="46.453125" customWidth="1"/>
    <col min="9218" max="9218" width="17.7265625" customWidth="1"/>
    <col min="9220" max="9220" width="17" customWidth="1"/>
    <col min="9222" max="9222" width="14.1796875" bestFit="1" customWidth="1"/>
    <col min="9471" max="9471" width="15.7265625" customWidth="1"/>
    <col min="9472" max="9472" width="21.81640625" customWidth="1"/>
    <col min="9473" max="9473" width="46.453125" customWidth="1"/>
    <col min="9474" max="9474" width="17.7265625" customWidth="1"/>
    <col min="9476" max="9476" width="17" customWidth="1"/>
    <col min="9478" max="9478" width="14.1796875" bestFit="1" customWidth="1"/>
    <col min="9727" max="9727" width="15.7265625" customWidth="1"/>
    <col min="9728" max="9728" width="21.81640625" customWidth="1"/>
    <col min="9729" max="9729" width="46.453125" customWidth="1"/>
    <col min="9730" max="9730" width="17.7265625" customWidth="1"/>
    <col min="9732" max="9732" width="17" customWidth="1"/>
    <col min="9734" max="9734" width="14.1796875" bestFit="1" customWidth="1"/>
    <col min="9983" max="9983" width="15.7265625" customWidth="1"/>
    <col min="9984" max="9984" width="21.81640625" customWidth="1"/>
    <col min="9985" max="9985" width="46.453125" customWidth="1"/>
    <col min="9986" max="9986" width="17.7265625" customWidth="1"/>
    <col min="9988" max="9988" width="17" customWidth="1"/>
    <col min="9990" max="9990" width="14.1796875" bestFit="1" customWidth="1"/>
    <col min="10239" max="10239" width="15.7265625" customWidth="1"/>
    <col min="10240" max="10240" width="21.81640625" customWidth="1"/>
    <col min="10241" max="10241" width="46.453125" customWidth="1"/>
    <col min="10242" max="10242" width="17.7265625" customWidth="1"/>
    <col min="10244" max="10244" width="17" customWidth="1"/>
    <col min="10246" max="10246" width="14.1796875" bestFit="1" customWidth="1"/>
    <col min="10495" max="10495" width="15.7265625" customWidth="1"/>
    <col min="10496" max="10496" width="21.81640625" customWidth="1"/>
    <col min="10497" max="10497" width="46.453125" customWidth="1"/>
    <col min="10498" max="10498" width="17.7265625" customWidth="1"/>
    <col min="10500" max="10500" width="17" customWidth="1"/>
    <col min="10502" max="10502" width="14.1796875" bestFit="1" customWidth="1"/>
    <col min="10751" max="10751" width="15.7265625" customWidth="1"/>
    <col min="10752" max="10752" width="21.81640625" customWidth="1"/>
    <col min="10753" max="10753" width="46.453125" customWidth="1"/>
    <col min="10754" max="10754" width="17.7265625" customWidth="1"/>
    <col min="10756" max="10756" width="17" customWidth="1"/>
    <col min="10758" max="10758" width="14.1796875" bestFit="1" customWidth="1"/>
    <col min="11007" max="11007" width="15.7265625" customWidth="1"/>
    <col min="11008" max="11008" width="21.81640625" customWidth="1"/>
    <col min="11009" max="11009" width="46.453125" customWidth="1"/>
    <col min="11010" max="11010" width="17.7265625" customWidth="1"/>
    <col min="11012" max="11012" width="17" customWidth="1"/>
    <col min="11014" max="11014" width="14.1796875" bestFit="1" customWidth="1"/>
    <col min="11263" max="11263" width="15.7265625" customWidth="1"/>
    <col min="11264" max="11264" width="21.81640625" customWidth="1"/>
    <col min="11265" max="11265" width="46.453125" customWidth="1"/>
    <col min="11266" max="11266" width="17.7265625" customWidth="1"/>
    <col min="11268" max="11268" width="17" customWidth="1"/>
    <col min="11270" max="11270" width="14.1796875" bestFit="1" customWidth="1"/>
    <col min="11519" max="11519" width="15.7265625" customWidth="1"/>
    <col min="11520" max="11520" width="21.81640625" customWidth="1"/>
    <col min="11521" max="11521" width="46.453125" customWidth="1"/>
    <col min="11522" max="11522" width="17.7265625" customWidth="1"/>
    <col min="11524" max="11524" width="17" customWidth="1"/>
    <col min="11526" max="11526" width="14.1796875" bestFit="1" customWidth="1"/>
    <col min="11775" max="11775" width="15.7265625" customWidth="1"/>
    <col min="11776" max="11776" width="21.81640625" customWidth="1"/>
    <col min="11777" max="11777" width="46.453125" customWidth="1"/>
    <col min="11778" max="11778" width="17.7265625" customWidth="1"/>
    <col min="11780" max="11780" width="17" customWidth="1"/>
    <col min="11782" max="11782" width="14.1796875" bestFit="1" customWidth="1"/>
    <col min="12031" max="12031" width="15.7265625" customWidth="1"/>
    <col min="12032" max="12032" width="21.81640625" customWidth="1"/>
    <col min="12033" max="12033" width="46.453125" customWidth="1"/>
    <col min="12034" max="12034" width="17.7265625" customWidth="1"/>
    <col min="12036" max="12036" width="17" customWidth="1"/>
    <col min="12038" max="12038" width="14.1796875" bestFit="1" customWidth="1"/>
    <col min="12287" max="12287" width="15.7265625" customWidth="1"/>
    <col min="12288" max="12288" width="21.81640625" customWidth="1"/>
    <col min="12289" max="12289" width="46.453125" customWidth="1"/>
    <col min="12290" max="12290" width="17.7265625" customWidth="1"/>
    <col min="12292" max="12292" width="17" customWidth="1"/>
    <col min="12294" max="12294" width="14.1796875" bestFit="1" customWidth="1"/>
    <col min="12543" max="12543" width="15.7265625" customWidth="1"/>
    <col min="12544" max="12544" width="21.81640625" customWidth="1"/>
    <col min="12545" max="12545" width="46.453125" customWidth="1"/>
    <col min="12546" max="12546" width="17.7265625" customWidth="1"/>
    <col min="12548" max="12548" width="17" customWidth="1"/>
    <col min="12550" max="12550" width="14.1796875" bestFit="1" customWidth="1"/>
    <col min="12799" max="12799" width="15.7265625" customWidth="1"/>
    <col min="12800" max="12800" width="21.81640625" customWidth="1"/>
    <col min="12801" max="12801" width="46.453125" customWidth="1"/>
    <col min="12802" max="12802" width="17.7265625" customWidth="1"/>
    <col min="12804" max="12804" width="17" customWidth="1"/>
    <col min="12806" max="12806" width="14.1796875" bestFit="1" customWidth="1"/>
    <col min="13055" max="13055" width="15.7265625" customWidth="1"/>
    <col min="13056" max="13056" width="21.81640625" customWidth="1"/>
    <col min="13057" max="13057" width="46.453125" customWidth="1"/>
    <col min="13058" max="13058" width="17.7265625" customWidth="1"/>
    <col min="13060" max="13060" width="17" customWidth="1"/>
    <col min="13062" max="13062" width="14.1796875" bestFit="1" customWidth="1"/>
    <col min="13311" max="13311" width="15.7265625" customWidth="1"/>
    <col min="13312" max="13312" width="21.81640625" customWidth="1"/>
    <col min="13313" max="13313" width="46.453125" customWidth="1"/>
    <col min="13314" max="13314" width="17.7265625" customWidth="1"/>
    <col min="13316" max="13316" width="17" customWidth="1"/>
    <col min="13318" max="13318" width="14.1796875" bestFit="1" customWidth="1"/>
    <col min="13567" max="13567" width="15.7265625" customWidth="1"/>
    <col min="13568" max="13568" width="21.81640625" customWidth="1"/>
    <col min="13569" max="13569" width="46.453125" customWidth="1"/>
    <col min="13570" max="13570" width="17.7265625" customWidth="1"/>
    <col min="13572" max="13572" width="17" customWidth="1"/>
    <col min="13574" max="13574" width="14.1796875" bestFit="1" customWidth="1"/>
    <col min="13823" max="13823" width="15.7265625" customWidth="1"/>
    <col min="13824" max="13824" width="21.81640625" customWidth="1"/>
    <col min="13825" max="13825" width="46.453125" customWidth="1"/>
    <col min="13826" max="13826" width="17.7265625" customWidth="1"/>
    <col min="13828" max="13828" width="17" customWidth="1"/>
    <col min="13830" max="13830" width="14.1796875" bestFit="1" customWidth="1"/>
    <col min="14079" max="14079" width="15.7265625" customWidth="1"/>
    <col min="14080" max="14080" width="21.81640625" customWidth="1"/>
    <col min="14081" max="14081" width="46.453125" customWidth="1"/>
    <col min="14082" max="14082" width="17.7265625" customWidth="1"/>
    <col min="14084" max="14084" width="17" customWidth="1"/>
    <col min="14086" max="14086" width="14.1796875" bestFit="1" customWidth="1"/>
    <col min="14335" max="14335" width="15.7265625" customWidth="1"/>
    <col min="14336" max="14336" width="21.81640625" customWidth="1"/>
    <col min="14337" max="14337" width="46.453125" customWidth="1"/>
    <col min="14338" max="14338" width="17.7265625" customWidth="1"/>
    <col min="14340" max="14340" width="17" customWidth="1"/>
    <col min="14342" max="14342" width="14.1796875" bestFit="1" customWidth="1"/>
    <col min="14591" max="14591" width="15.7265625" customWidth="1"/>
    <col min="14592" max="14592" width="21.81640625" customWidth="1"/>
    <col min="14593" max="14593" width="46.453125" customWidth="1"/>
    <col min="14594" max="14594" width="17.7265625" customWidth="1"/>
    <col min="14596" max="14596" width="17" customWidth="1"/>
    <col min="14598" max="14598" width="14.1796875" bestFit="1" customWidth="1"/>
    <col min="14847" max="14847" width="15.7265625" customWidth="1"/>
    <col min="14848" max="14848" width="21.81640625" customWidth="1"/>
    <col min="14849" max="14849" width="46.453125" customWidth="1"/>
    <col min="14850" max="14850" width="17.7265625" customWidth="1"/>
    <col min="14852" max="14852" width="17" customWidth="1"/>
    <col min="14854" max="14854" width="14.1796875" bestFit="1" customWidth="1"/>
    <col min="15103" max="15103" width="15.7265625" customWidth="1"/>
    <col min="15104" max="15104" width="21.81640625" customWidth="1"/>
    <col min="15105" max="15105" width="46.453125" customWidth="1"/>
    <col min="15106" max="15106" width="17.7265625" customWidth="1"/>
    <col min="15108" max="15108" width="17" customWidth="1"/>
    <col min="15110" max="15110" width="14.1796875" bestFit="1" customWidth="1"/>
    <col min="15359" max="15359" width="15.7265625" customWidth="1"/>
    <col min="15360" max="15360" width="21.81640625" customWidth="1"/>
    <col min="15361" max="15361" width="46.453125" customWidth="1"/>
    <col min="15362" max="15362" width="17.7265625" customWidth="1"/>
    <col min="15364" max="15364" width="17" customWidth="1"/>
    <col min="15366" max="15366" width="14.1796875" bestFit="1" customWidth="1"/>
    <col min="15615" max="15615" width="15.7265625" customWidth="1"/>
    <col min="15616" max="15616" width="21.81640625" customWidth="1"/>
    <col min="15617" max="15617" width="46.453125" customWidth="1"/>
    <col min="15618" max="15618" width="17.7265625" customWidth="1"/>
    <col min="15620" max="15620" width="17" customWidth="1"/>
    <col min="15622" max="15622" width="14.1796875" bestFit="1" customWidth="1"/>
    <col min="15871" max="15871" width="15.7265625" customWidth="1"/>
    <col min="15872" max="15872" width="21.81640625" customWidth="1"/>
    <col min="15873" max="15873" width="46.453125" customWidth="1"/>
    <col min="15874" max="15874" width="17.7265625" customWidth="1"/>
    <col min="15876" max="15876" width="17" customWidth="1"/>
    <col min="15878" max="15878" width="14.1796875" bestFit="1" customWidth="1"/>
    <col min="16127" max="16127" width="15.7265625" customWidth="1"/>
    <col min="16128" max="16128" width="21.81640625" customWidth="1"/>
    <col min="16129" max="16129" width="46.453125" customWidth="1"/>
    <col min="16130" max="16130" width="17.7265625" customWidth="1"/>
    <col min="16132" max="16132" width="17" customWidth="1"/>
    <col min="16134" max="16134" width="14.1796875" bestFit="1" customWidth="1"/>
  </cols>
  <sheetData>
    <row r="1" spans="2:8">
      <c r="B1" s="331" t="s">
        <v>0</v>
      </c>
      <c r="C1" s="331"/>
      <c r="D1" s="331"/>
      <c r="E1" s="331"/>
    </row>
    <row r="2" spans="2:8">
      <c r="B2" s="331" t="s">
        <v>1</v>
      </c>
      <c r="C2" s="331"/>
      <c r="D2" s="331"/>
      <c r="E2" s="331"/>
    </row>
    <row r="3" spans="2:8" hidden="1">
      <c r="B3" s="1"/>
    </row>
    <row r="4" spans="2:8" s="1" customFormat="1" ht="15" thickBot="1">
      <c r="B4" s="332" t="s">
        <v>396</v>
      </c>
      <c r="C4" s="332"/>
      <c r="D4" s="332"/>
      <c r="E4" s="332"/>
    </row>
    <row r="5" spans="2:8" ht="15" thickBot="1">
      <c r="B5" s="256" t="s">
        <v>397</v>
      </c>
      <c r="C5" s="242"/>
      <c r="D5" s="243"/>
      <c r="E5" s="244">
        <f>+JUNIO!D63</f>
        <v>11324897.280000001</v>
      </c>
    </row>
    <row r="6" spans="2:8">
      <c r="B6" s="7" t="s">
        <v>2</v>
      </c>
      <c r="C6" s="8"/>
      <c r="D6" s="9"/>
      <c r="E6" s="10">
        <f>+E12</f>
        <v>6755000</v>
      </c>
    </row>
    <row r="7" spans="2:8">
      <c r="B7" s="11" t="s">
        <v>3</v>
      </c>
      <c r="C7" s="12"/>
      <c r="D7" s="12"/>
      <c r="E7" s="13"/>
    </row>
    <row r="8" spans="2:8">
      <c r="B8" s="15" t="s">
        <v>398</v>
      </c>
      <c r="C8" s="16"/>
      <c r="D8" s="16"/>
      <c r="E8" s="17">
        <v>6755000</v>
      </c>
    </row>
    <row r="9" spans="2:8" ht="23.25" customHeight="1">
      <c r="B9" s="338"/>
      <c r="C9" s="339"/>
      <c r="D9" s="340"/>
      <c r="E9" s="20"/>
    </row>
    <row r="10" spans="2:8">
      <c r="B10" s="333"/>
      <c r="C10" s="334"/>
      <c r="D10" s="335"/>
      <c r="E10" s="20"/>
      <c r="H10" s="91"/>
    </row>
    <row r="11" spans="2:8">
      <c r="B11" s="107"/>
      <c r="C11" s="65"/>
      <c r="D11" s="108"/>
      <c r="E11" s="109"/>
    </row>
    <row r="12" spans="2:8" s="1" customFormat="1" ht="15" thickBot="1">
      <c r="B12" s="336" t="s">
        <v>4</v>
      </c>
      <c r="C12" s="337"/>
      <c r="D12" s="337"/>
      <c r="E12" s="21">
        <f>SUM(E8:E11)</f>
        <v>6755000</v>
      </c>
    </row>
    <row r="13" spans="2:8">
      <c r="B13" s="22" t="s">
        <v>5</v>
      </c>
      <c r="C13" s="101"/>
      <c r="D13" s="102"/>
      <c r="E13" s="98"/>
    </row>
    <row r="14" spans="2:8" s="25" customFormat="1">
      <c r="B14" s="83" t="s">
        <v>6</v>
      </c>
      <c r="C14" s="23"/>
      <c r="D14" s="24"/>
      <c r="E14" s="99">
        <v>0</v>
      </c>
    </row>
    <row r="15" spans="2:8" s="25" customFormat="1">
      <c r="B15" s="83"/>
      <c r="C15" s="23"/>
      <c r="D15" s="24"/>
      <c r="E15" s="99"/>
    </row>
    <row r="16" spans="2:8" s="25" customFormat="1" ht="15" thickBot="1">
      <c r="B16" s="103"/>
      <c r="C16" s="237"/>
      <c r="D16" s="104"/>
      <c r="E16" s="100"/>
    </row>
    <row r="17" spans="2:6" s="25" customFormat="1" ht="15" thickBot="1">
      <c r="B17" s="94" t="s">
        <v>7</v>
      </c>
      <c r="C17" s="95"/>
      <c r="D17" s="96"/>
      <c r="E17" s="97">
        <f>+E41+E46+E55</f>
        <v>3318124.37</v>
      </c>
      <c r="F17" s="26"/>
    </row>
    <row r="18" spans="2:6" s="25" customFormat="1">
      <c r="B18" s="84" t="s">
        <v>8</v>
      </c>
      <c r="C18" s="85"/>
      <c r="D18" s="85"/>
      <c r="E18" s="86"/>
      <c r="F18" s="28"/>
    </row>
    <row r="19" spans="2:6" s="25" customFormat="1">
      <c r="B19" s="29" t="s">
        <v>9</v>
      </c>
      <c r="C19" s="30" t="s">
        <v>10</v>
      </c>
      <c r="D19" s="30" t="s">
        <v>11</v>
      </c>
      <c r="E19" s="31" t="s">
        <v>12</v>
      </c>
      <c r="F19" s="26"/>
    </row>
    <row r="20" spans="2:6" ht="56.25" customHeight="1">
      <c r="B20" s="152">
        <v>44743</v>
      </c>
      <c r="C20" s="88" t="s">
        <v>247</v>
      </c>
      <c r="D20" s="88" t="s">
        <v>300</v>
      </c>
      <c r="E20" s="153">
        <v>14000</v>
      </c>
    </row>
    <row r="21" spans="2:6" ht="77.25" customHeight="1">
      <c r="B21" s="152">
        <v>44747</v>
      </c>
      <c r="C21" s="88" t="s">
        <v>205</v>
      </c>
      <c r="D21" s="88" t="s">
        <v>404</v>
      </c>
      <c r="E21" s="153">
        <v>52000</v>
      </c>
    </row>
    <row r="22" spans="2:6" ht="51" customHeight="1">
      <c r="B22" s="152">
        <v>44749</v>
      </c>
      <c r="C22" s="88" t="s">
        <v>247</v>
      </c>
      <c r="D22" s="88" t="s">
        <v>405</v>
      </c>
      <c r="E22" s="153">
        <v>5000</v>
      </c>
    </row>
    <row r="23" spans="2:6" ht="50.25" customHeight="1">
      <c r="B23" s="152">
        <v>44750</v>
      </c>
      <c r="C23" s="88" t="s">
        <v>247</v>
      </c>
      <c r="D23" s="88" t="s">
        <v>406</v>
      </c>
      <c r="E23" s="153">
        <v>5000</v>
      </c>
    </row>
    <row r="24" spans="2:6" ht="66" customHeight="1">
      <c r="B24" s="152">
        <v>44751</v>
      </c>
      <c r="C24" s="88" t="s">
        <v>247</v>
      </c>
      <c r="D24" s="88" t="s">
        <v>405</v>
      </c>
      <c r="E24" s="153">
        <v>5000</v>
      </c>
    </row>
    <row r="25" spans="2:6" ht="66" customHeight="1">
      <c r="B25" s="152">
        <v>44755</v>
      </c>
      <c r="C25" s="88" t="s">
        <v>247</v>
      </c>
      <c r="D25" s="88" t="s">
        <v>407</v>
      </c>
      <c r="E25" s="153">
        <v>5000</v>
      </c>
    </row>
    <row r="26" spans="2:6" ht="66" customHeight="1">
      <c r="B26" s="152">
        <v>44756</v>
      </c>
      <c r="C26" s="88" t="s">
        <v>247</v>
      </c>
      <c r="D26" s="88" t="s">
        <v>408</v>
      </c>
      <c r="E26" s="153">
        <v>5000</v>
      </c>
    </row>
    <row r="27" spans="2:6" ht="66" customHeight="1">
      <c r="B27" s="152">
        <v>44756</v>
      </c>
      <c r="C27" s="88" t="s">
        <v>409</v>
      </c>
      <c r="D27" s="88" t="s">
        <v>410</v>
      </c>
      <c r="E27" s="153">
        <v>70000</v>
      </c>
    </row>
    <row r="28" spans="2:6" ht="66" customHeight="1">
      <c r="B28" s="152">
        <v>44756</v>
      </c>
      <c r="C28" s="88" t="s">
        <v>411</v>
      </c>
      <c r="D28" s="88" t="s">
        <v>412</v>
      </c>
      <c r="E28" s="153">
        <v>70000</v>
      </c>
    </row>
    <row r="29" spans="2:6" ht="66" customHeight="1">
      <c r="B29" s="152">
        <v>44757</v>
      </c>
      <c r="C29" s="88" t="s">
        <v>247</v>
      </c>
      <c r="D29" s="88" t="s">
        <v>413</v>
      </c>
      <c r="E29" s="153">
        <v>5000</v>
      </c>
    </row>
    <row r="30" spans="2:6" ht="66" customHeight="1">
      <c r="B30" s="152">
        <v>44758</v>
      </c>
      <c r="C30" s="88" t="s">
        <v>247</v>
      </c>
      <c r="D30" s="88" t="s">
        <v>414</v>
      </c>
      <c r="E30" s="153">
        <v>5000</v>
      </c>
    </row>
    <row r="31" spans="2:6" ht="66" customHeight="1">
      <c r="B31" s="152">
        <v>44760</v>
      </c>
      <c r="C31" s="88" t="s">
        <v>247</v>
      </c>
      <c r="D31" s="88" t="s">
        <v>405</v>
      </c>
      <c r="E31" s="153">
        <v>5000</v>
      </c>
    </row>
    <row r="32" spans="2:6" ht="66" customHeight="1">
      <c r="B32" s="152">
        <v>44761</v>
      </c>
      <c r="C32" s="88" t="s">
        <v>247</v>
      </c>
      <c r="D32" s="88" t="s">
        <v>415</v>
      </c>
      <c r="E32" s="153">
        <v>5000</v>
      </c>
    </row>
    <row r="33" spans="2:6" ht="66" customHeight="1">
      <c r="B33" s="152">
        <v>44763</v>
      </c>
      <c r="C33" s="88" t="s">
        <v>247</v>
      </c>
      <c r="D33" s="88" t="s">
        <v>416</v>
      </c>
      <c r="E33" s="153">
        <v>5000</v>
      </c>
    </row>
    <row r="34" spans="2:6" ht="57" customHeight="1">
      <c r="B34" s="152">
        <v>44767</v>
      </c>
      <c r="C34" s="88" t="s">
        <v>247</v>
      </c>
      <c r="D34" s="88" t="s">
        <v>416</v>
      </c>
      <c r="E34" s="153">
        <v>5000</v>
      </c>
    </row>
    <row r="35" spans="2:6" ht="57" customHeight="1">
      <c r="B35" s="152">
        <v>44769</v>
      </c>
      <c r="C35" s="88" t="s">
        <v>247</v>
      </c>
      <c r="D35" s="88" t="s">
        <v>405</v>
      </c>
      <c r="E35" s="153">
        <v>5000</v>
      </c>
    </row>
    <row r="36" spans="2:6" ht="57" customHeight="1">
      <c r="B36" s="152">
        <v>44769</v>
      </c>
      <c r="C36" s="88" t="s">
        <v>121</v>
      </c>
      <c r="D36" s="88" t="s">
        <v>417</v>
      </c>
      <c r="E36" s="245">
        <v>4800</v>
      </c>
    </row>
    <row r="37" spans="2:6" ht="57" customHeight="1">
      <c r="B37" s="152">
        <v>44770</v>
      </c>
      <c r="C37" s="88" t="s">
        <v>247</v>
      </c>
      <c r="D37" s="88" t="s">
        <v>418</v>
      </c>
      <c r="E37" s="153">
        <v>5000</v>
      </c>
    </row>
    <row r="38" spans="2:6" ht="39.75" customHeight="1">
      <c r="B38" s="152">
        <v>44770</v>
      </c>
      <c r="C38" s="88" t="s">
        <v>106</v>
      </c>
      <c r="D38" s="88" t="s">
        <v>419</v>
      </c>
      <c r="E38" s="153">
        <v>25000</v>
      </c>
    </row>
    <row r="39" spans="2:6" ht="45.75" customHeight="1">
      <c r="B39" s="152">
        <v>44771</v>
      </c>
      <c r="C39" s="88" t="s">
        <v>247</v>
      </c>
      <c r="D39" s="88" t="s">
        <v>420</v>
      </c>
      <c r="E39" s="153">
        <v>5000</v>
      </c>
    </row>
    <row r="40" spans="2:6" ht="45.75" customHeight="1">
      <c r="B40" s="152">
        <v>44772</v>
      </c>
      <c r="C40" s="88" t="s">
        <v>247</v>
      </c>
      <c r="D40" s="88" t="s">
        <v>420</v>
      </c>
      <c r="E40" s="153">
        <v>5000</v>
      </c>
    </row>
    <row r="41" spans="2:6" s="25" customFormat="1" ht="25" customHeight="1" thickBot="1">
      <c r="B41" s="236" t="s">
        <v>13</v>
      </c>
      <c r="C41" s="32"/>
      <c r="D41" s="33"/>
      <c r="E41" s="34">
        <f>SUM(E20:E40)</f>
        <v>310800</v>
      </c>
      <c r="F41" s="77"/>
    </row>
    <row r="42" spans="2:6" s="25" customFormat="1">
      <c r="B42" s="11" t="s">
        <v>14</v>
      </c>
      <c r="C42" s="12"/>
      <c r="D42" s="12"/>
      <c r="E42" s="27"/>
      <c r="F42" s="77"/>
    </row>
    <row r="43" spans="2:6" s="25" customFormat="1">
      <c r="B43" s="29" t="s">
        <v>9</v>
      </c>
      <c r="C43" s="30" t="s">
        <v>10</v>
      </c>
      <c r="D43" s="30" t="s">
        <v>11</v>
      </c>
      <c r="E43" s="31" t="s">
        <v>12</v>
      </c>
    </row>
    <row r="44" spans="2:6" s="25" customFormat="1">
      <c r="B44" s="35"/>
      <c r="C44" s="36"/>
      <c r="D44" s="36"/>
      <c r="E44" s="17"/>
    </row>
    <row r="45" spans="2:6" s="25" customFormat="1">
      <c r="B45" s="35"/>
      <c r="C45" s="36"/>
      <c r="D45" s="36"/>
      <c r="E45" s="17"/>
    </row>
    <row r="46" spans="2:6" s="25" customFormat="1" ht="15" thickBot="1">
      <c r="B46" s="236" t="s">
        <v>15</v>
      </c>
      <c r="C46" s="32"/>
      <c r="D46" s="33"/>
      <c r="E46" s="34">
        <f>SUM(E44:E45)</f>
        <v>0</v>
      </c>
    </row>
    <row r="47" spans="2:6" ht="9.75" customHeight="1">
      <c r="B47" s="37"/>
      <c r="C47" s="38"/>
      <c r="D47" s="38"/>
      <c r="E47" s="39"/>
    </row>
    <row r="48" spans="2:6">
      <c r="B48" s="11" t="s">
        <v>16</v>
      </c>
      <c r="C48" s="12"/>
      <c r="D48" s="12"/>
      <c r="E48" s="13"/>
    </row>
    <row r="49" spans="2:8" s="1" customFormat="1" ht="24" customHeight="1">
      <c r="B49" s="29" t="s">
        <v>9</v>
      </c>
      <c r="C49" s="30" t="s">
        <v>10</v>
      </c>
      <c r="D49" s="30" t="s">
        <v>11</v>
      </c>
      <c r="E49" s="40" t="s">
        <v>12</v>
      </c>
    </row>
    <row r="50" spans="2:8" ht="44.25" customHeight="1">
      <c r="B50" s="35">
        <v>44750</v>
      </c>
      <c r="C50" s="41" t="s">
        <v>17</v>
      </c>
      <c r="D50" s="36" t="s">
        <v>435</v>
      </c>
      <c r="E50" s="17">
        <v>900000</v>
      </c>
    </row>
    <row r="51" spans="2:8" ht="29.25" customHeight="1">
      <c r="B51" s="35">
        <v>44770</v>
      </c>
      <c r="C51" s="41" t="s">
        <v>144</v>
      </c>
      <c r="D51" s="36" t="s">
        <v>399</v>
      </c>
      <c r="E51" s="17">
        <v>600000</v>
      </c>
    </row>
    <row r="52" spans="2:8" ht="29.25" customHeight="1">
      <c r="B52" s="35">
        <v>44770</v>
      </c>
      <c r="C52" s="41" t="s">
        <v>52</v>
      </c>
      <c r="D52" s="36" t="s">
        <v>400</v>
      </c>
      <c r="E52" s="17">
        <v>1200000</v>
      </c>
    </row>
    <row r="53" spans="2:8" ht="28.5" customHeight="1">
      <c r="B53" s="35">
        <v>44770</v>
      </c>
      <c r="C53" s="41" t="s">
        <v>149</v>
      </c>
      <c r="D53" s="36" t="s">
        <v>401</v>
      </c>
      <c r="E53" s="17">
        <v>254000</v>
      </c>
    </row>
    <row r="54" spans="2:8" ht="18.75" customHeight="1">
      <c r="B54" s="42">
        <v>44773</v>
      </c>
      <c r="C54" s="41" t="s">
        <v>20</v>
      </c>
      <c r="D54" s="36" t="s">
        <v>402</v>
      </c>
      <c r="E54" s="17">
        <v>53324.37</v>
      </c>
    </row>
    <row r="55" spans="2:8" s="1" customFormat="1" ht="17.25" customHeight="1" thickBot="1">
      <c r="B55" s="328" t="s">
        <v>21</v>
      </c>
      <c r="C55" s="329"/>
      <c r="D55" s="330"/>
      <c r="E55" s="43">
        <f>SUM(E50:E54)</f>
        <v>3007324.37</v>
      </c>
    </row>
    <row r="56" spans="2:8" ht="9" customHeight="1">
      <c r="B56" s="37"/>
      <c r="C56" s="38"/>
      <c r="D56" s="38"/>
      <c r="E56" s="39"/>
    </row>
    <row r="57" spans="2:8" ht="23.25" customHeight="1" thickBot="1">
      <c r="B57" s="246" t="s">
        <v>403</v>
      </c>
      <c r="C57" s="45"/>
      <c r="D57" s="45"/>
      <c r="E57" s="247">
        <f>+E5+E6-E41-E55+E16+E14-E46+E15</f>
        <v>14761772.91</v>
      </c>
      <c r="H57" s="92"/>
    </row>
    <row r="58" spans="2:8" ht="15.5" thickTop="1" thickBot="1">
      <c r="B58" s="248"/>
      <c r="C58" s="48"/>
      <c r="D58" s="48"/>
      <c r="E58" s="249"/>
    </row>
    <row r="59" spans="2:8" ht="22.5" customHeight="1">
      <c r="B59" s="250" t="s">
        <v>22</v>
      </c>
      <c r="C59" s="51"/>
      <c r="D59" s="52"/>
      <c r="E59" s="251">
        <f>JUNIO!D65+E16-E41-E46+E14+E15</f>
        <v>149700</v>
      </c>
      <c r="F59" s="14"/>
      <c r="H59" s="92"/>
    </row>
    <row r="60" spans="2:8" ht="21.75" customHeight="1" thickBot="1">
      <c r="B60" s="252" t="s">
        <v>23</v>
      </c>
      <c r="C60" s="253"/>
      <c r="D60" s="254"/>
      <c r="E60" s="255">
        <f>JUNIO!D66+JULIO!E6-JULIO!E55</f>
        <v>14612072.91</v>
      </c>
      <c r="F60" s="14"/>
      <c r="H60" s="67"/>
    </row>
    <row r="61" spans="2:8">
      <c r="B61" s="1" t="s">
        <v>24</v>
      </c>
      <c r="C61" s="58">
        <v>0</v>
      </c>
      <c r="D61" s="1"/>
      <c r="E61" s="241"/>
      <c r="F61" s="14"/>
      <c r="H61" s="91"/>
    </row>
    <row r="62" spans="2:8">
      <c r="B62" s="1" t="s">
        <v>25</v>
      </c>
      <c r="C62" s="90">
        <v>14612072.91</v>
      </c>
      <c r="E62" s="60"/>
      <c r="F62" s="14"/>
    </row>
    <row r="63" spans="2:8" ht="15" thickBot="1">
      <c r="B63" s="1" t="s">
        <v>26</v>
      </c>
      <c r="C63" s="61">
        <f>SUM(C61:C62)</f>
        <v>14612072.91</v>
      </c>
      <c r="E63" s="60"/>
    </row>
    <row r="64" spans="2:8" ht="15" thickTop="1">
      <c r="D64" s="62" t="s">
        <v>27</v>
      </c>
      <c r="E64" s="63"/>
    </row>
    <row r="65" spans="2:8">
      <c r="B65" s="1"/>
      <c r="C65" s="1"/>
      <c r="D65" s="64" t="s">
        <v>28</v>
      </c>
      <c r="E65" s="63">
        <v>0</v>
      </c>
    </row>
    <row r="66" spans="2:8">
      <c r="D66" s="64" t="s">
        <v>29</v>
      </c>
      <c r="E66" s="63">
        <v>149700</v>
      </c>
      <c r="H66" s="91"/>
    </row>
    <row r="67" spans="2:8">
      <c r="B67" s="65"/>
      <c r="C67" s="65"/>
      <c r="D67" s="76"/>
      <c r="E67" s="60"/>
    </row>
    <row r="68" spans="2:8">
      <c r="B68" s="331" t="s">
        <v>30</v>
      </c>
      <c r="C68" s="331"/>
    </row>
    <row r="71" spans="2:8">
      <c r="E71" s="66"/>
    </row>
    <row r="72" spans="2:8">
      <c r="E72" s="66"/>
    </row>
    <row r="74" spans="2:8">
      <c r="E74" s="66"/>
    </row>
  </sheetData>
  <mergeCells count="8">
    <mergeCell ref="B55:D55"/>
    <mergeCell ref="B68:C68"/>
    <mergeCell ref="B1:E1"/>
    <mergeCell ref="B2:E2"/>
    <mergeCell ref="B4:E4"/>
    <mergeCell ref="B9:D9"/>
    <mergeCell ref="B10:D10"/>
    <mergeCell ref="B12:D12"/>
  </mergeCells>
  <pageMargins left="0.9055118110236221" right="0.11811023622047245" top="0.35433070866141736" bottom="0.55118110236220474" header="0.31496062992125984" footer="0.31496062992125984"/>
  <pageSetup scale="70" orientation="portrait" horizontalDpi="4294967293" verticalDpi="4294967293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</sheetPr>
  <dimension ref="A1:G71"/>
  <sheetViews>
    <sheetView topLeftCell="A37" zoomScale="80" zoomScaleNormal="80" workbookViewId="0">
      <selection activeCell="A49" sqref="A49:XFD49"/>
    </sheetView>
  </sheetViews>
  <sheetFormatPr baseColWidth="10" defaultRowHeight="14.5"/>
  <cols>
    <col min="1" max="1" width="12.1796875" customWidth="1"/>
    <col min="2" max="2" width="35" customWidth="1"/>
    <col min="3" max="3" width="52.1796875" customWidth="1"/>
    <col min="4" max="4" width="17.81640625" style="2" customWidth="1"/>
    <col min="5" max="5" width="14.1796875" bestFit="1" customWidth="1"/>
    <col min="6" max="6" width="6.1796875" customWidth="1"/>
    <col min="7" max="7" width="16.1796875" customWidth="1"/>
    <col min="254" max="254" width="15.7265625" customWidth="1"/>
    <col min="255" max="255" width="21.81640625" customWidth="1"/>
    <col min="256" max="256" width="46.453125" customWidth="1"/>
    <col min="257" max="257" width="17.7265625" customWidth="1"/>
    <col min="259" max="259" width="17" customWidth="1"/>
    <col min="261" max="261" width="14.1796875" bestFit="1" customWidth="1"/>
    <col min="510" max="510" width="15.7265625" customWidth="1"/>
    <col min="511" max="511" width="21.81640625" customWidth="1"/>
    <col min="512" max="512" width="46.453125" customWidth="1"/>
    <col min="513" max="513" width="17.7265625" customWidth="1"/>
    <col min="515" max="515" width="17" customWidth="1"/>
    <col min="517" max="517" width="14.1796875" bestFit="1" customWidth="1"/>
    <col min="766" max="766" width="15.7265625" customWidth="1"/>
    <col min="767" max="767" width="21.81640625" customWidth="1"/>
    <col min="768" max="768" width="46.453125" customWidth="1"/>
    <col min="769" max="769" width="17.7265625" customWidth="1"/>
    <col min="771" max="771" width="17" customWidth="1"/>
    <col min="773" max="773" width="14.1796875" bestFit="1" customWidth="1"/>
    <col min="1022" max="1022" width="15.7265625" customWidth="1"/>
    <col min="1023" max="1023" width="21.81640625" customWidth="1"/>
    <col min="1024" max="1024" width="46.453125" customWidth="1"/>
    <col min="1025" max="1025" width="17.7265625" customWidth="1"/>
    <col min="1027" max="1027" width="17" customWidth="1"/>
    <col min="1029" max="1029" width="14.1796875" bestFit="1" customWidth="1"/>
    <col min="1278" max="1278" width="15.7265625" customWidth="1"/>
    <col min="1279" max="1279" width="21.81640625" customWidth="1"/>
    <col min="1280" max="1280" width="46.453125" customWidth="1"/>
    <col min="1281" max="1281" width="17.7265625" customWidth="1"/>
    <col min="1283" max="1283" width="17" customWidth="1"/>
    <col min="1285" max="1285" width="14.1796875" bestFit="1" customWidth="1"/>
    <col min="1534" max="1534" width="15.7265625" customWidth="1"/>
    <col min="1535" max="1535" width="21.81640625" customWidth="1"/>
    <col min="1536" max="1536" width="46.453125" customWidth="1"/>
    <col min="1537" max="1537" width="17.7265625" customWidth="1"/>
    <col min="1539" max="1539" width="17" customWidth="1"/>
    <col min="1541" max="1541" width="14.1796875" bestFit="1" customWidth="1"/>
    <col min="1790" max="1790" width="15.7265625" customWidth="1"/>
    <col min="1791" max="1791" width="21.81640625" customWidth="1"/>
    <col min="1792" max="1792" width="46.453125" customWidth="1"/>
    <col min="1793" max="1793" width="17.7265625" customWidth="1"/>
    <col min="1795" max="1795" width="17" customWidth="1"/>
    <col min="1797" max="1797" width="14.1796875" bestFit="1" customWidth="1"/>
    <col min="2046" max="2046" width="15.7265625" customWidth="1"/>
    <col min="2047" max="2047" width="21.81640625" customWidth="1"/>
    <col min="2048" max="2048" width="46.453125" customWidth="1"/>
    <col min="2049" max="2049" width="17.7265625" customWidth="1"/>
    <col min="2051" max="2051" width="17" customWidth="1"/>
    <col min="2053" max="2053" width="14.1796875" bestFit="1" customWidth="1"/>
    <col min="2302" max="2302" width="15.7265625" customWidth="1"/>
    <col min="2303" max="2303" width="21.81640625" customWidth="1"/>
    <col min="2304" max="2304" width="46.453125" customWidth="1"/>
    <col min="2305" max="2305" width="17.7265625" customWidth="1"/>
    <col min="2307" max="2307" width="17" customWidth="1"/>
    <col min="2309" max="2309" width="14.1796875" bestFit="1" customWidth="1"/>
    <col min="2558" max="2558" width="15.7265625" customWidth="1"/>
    <col min="2559" max="2559" width="21.81640625" customWidth="1"/>
    <col min="2560" max="2560" width="46.453125" customWidth="1"/>
    <col min="2561" max="2561" width="17.7265625" customWidth="1"/>
    <col min="2563" max="2563" width="17" customWidth="1"/>
    <col min="2565" max="2565" width="14.1796875" bestFit="1" customWidth="1"/>
    <col min="2814" max="2814" width="15.7265625" customWidth="1"/>
    <col min="2815" max="2815" width="21.81640625" customWidth="1"/>
    <col min="2816" max="2816" width="46.453125" customWidth="1"/>
    <col min="2817" max="2817" width="17.7265625" customWidth="1"/>
    <col min="2819" max="2819" width="17" customWidth="1"/>
    <col min="2821" max="2821" width="14.1796875" bestFit="1" customWidth="1"/>
    <col min="3070" max="3070" width="15.7265625" customWidth="1"/>
    <col min="3071" max="3071" width="21.81640625" customWidth="1"/>
    <col min="3072" max="3072" width="46.453125" customWidth="1"/>
    <col min="3073" max="3073" width="17.7265625" customWidth="1"/>
    <col min="3075" max="3075" width="17" customWidth="1"/>
    <col min="3077" max="3077" width="14.1796875" bestFit="1" customWidth="1"/>
    <col min="3326" max="3326" width="15.7265625" customWidth="1"/>
    <col min="3327" max="3327" width="21.81640625" customWidth="1"/>
    <col min="3328" max="3328" width="46.453125" customWidth="1"/>
    <col min="3329" max="3329" width="17.7265625" customWidth="1"/>
    <col min="3331" max="3331" width="17" customWidth="1"/>
    <col min="3333" max="3333" width="14.1796875" bestFit="1" customWidth="1"/>
    <col min="3582" max="3582" width="15.7265625" customWidth="1"/>
    <col min="3583" max="3583" width="21.81640625" customWidth="1"/>
    <col min="3584" max="3584" width="46.453125" customWidth="1"/>
    <col min="3585" max="3585" width="17.7265625" customWidth="1"/>
    <col min="3587" max="3587" width="17" customWidth="1"/>
    <col min="3589" max="3589" width="14.1796875" bestFit="1" customWidth="1"/>
    <col min="3838" max="3838" width="15.7265625" customWidth="1"/>
    <col min="3839" max="3839" width="21.81640625" customWidth="1"/>
    <col min="3840" max="3840" width="46.453125" customWidth="1"/>
    <col min="3841" max="3841" width="17.7265625" customWidth="1"/>
    <col min="3843" max="3843" width="17" customWidth="1"/>
    <col min="3845" max="3845" width="14.1796875" bestFit="1" customWidth="1"/>
    <col min="4094" max="4094" width="15.7265625" customWidth="1"/>
    <col min="4095" max="4095" width="21.81640625" customWidth="1"/>
    <col min="4096" max="4096" width="46.453125" customWidth="1"/>
    <col min="4097" max="4097" width="17.7265625" customWidth="1"/>
    <col min="4099" max="4099" width="17" customWidth="1"/>
    <col min="4101" max="4101" width="14.1796875" bestFit="1" customWidth="1"/>
    <col min="4350" max="4350" width="15.7265625" customWidth="1"/>
    <col min="4351" max="4351" width="21.81640625" customWidth="1"/>
    <col min="4352" max="4352" width="46.453125" customWidth="1"/>
    <col min="4353" max="4353" width="17.7265625" customWidth="1"/>
    <col min="4355" max="4355" width="17" customWidth="1"/>
    <col min="4357" max="4357" width="14.1796875" bestFit="1" customWidth="1"/>
    <col min="4606" max="4606" width="15.7265625" customWidth="1"/>
    <col min="4607" max="4607" width="21.81640625" customWidth="1"/>
    <col min="4608" max="4608" width="46.453125" customWidth="1"/>
    <col min="4609" max="4609" width="17.7265625" customWidth="1"/>
    <col min="4611" max="4611" width="17" customWidth="1"/>
    <col min="4613" max="4613" width="14.1796875" bestFit="1" customWidth="1"/>
    <col min="4862" max="4862" width="15.7265625" customWidth="1"/>
    <col min="4863" max="4863" width="21.81640625" customWidth="1"/>
    <col min="4864" max="4864" width="46.453125" customWidth="1"/>
    <col min="4865" max="4865" width="17.7265625" customWidth="1"/>
    <col min="4867" max="4867" width="17" customWidth="1"/>
    <col min="4869" max="4869" width="14.1796875" bestFit="1" customWidth="1"/>
    <col min="5118" max="5118" width="15.7265625" customWidth="1"/>
    <col min="5119" max="5119" width="21.81640625" customWidth="1"/>
    <col min="5120" max="5120" width="46.453125" customWidth="1"/>
    <col min="5121" max="5121" width="17.7265625" customWidth="1"/>
    <col min="5123" max="5123" width="17" customWidth="1"/>
    <col min="5125" max="5125" width="14.1796875" bestFit="1" customWidth="1"/>
    <col min="5374" max="5374" width="15.7265625" customWidth="1"/>
    <col min="5375" max="5375" width="21.81640625" customWidth="1"/>
    <col min="5376" max="5376" width="46.453125" customWidth="1"/>
    <col min="5377" max="5377" width="17.7265625" customWidth="1"/>
    <col min="5379" max="5379" width="17" customWidth="1"/>
    <col min="5381" max="5381" width="14.1796875" bestFit="1" customWidth="1"/>
    <col min="5630" max="5630" width="15.7265625" customWidth="1"/>
    <col min="5631" max="5631" width="21.81640625" customWidth="1"/>
    <col min="5632" max="5632" width="46.453125" customWidth="1"/>
    <col min="5633" max="5633" width="17.7265625" customWidth="1"/>
    <col min="5635" max="5635" width="17" customWidth="1"/>
    <col min="5637" max="5637" width="14.1796875" bestFit="1" customWidth="1"/>
    <col min="5886" max="5886" width="15.7265625" customWidth="1"/>
    <col min="5887" max="5887" width="21.81640625" customWidth="1"/>
    <col min="5888" max="5888" width="46.453125" customWidth="1"/>
    <col min="5889" max="5889" width="17.7265625" customWidth="1"/>
    <col min="5891" max="5891" width="17" customWidth="1"/>
    <col min="5893" max="5893" width="14.1796875" bestFit="1" customWidth="1"/>
    <col min="6142" max="6142" width="15.7265625" customWidth="1"/>
    <col min="6143" max="6143" width="21.81640625" customWidth="1"/>
    <col min="6144" max="6144" width="46.453125" customWidth="1"/>
    <col min="6145" max="6145" width="17.7265625" customWidth="1"/>
    <col min="6147" max="6147" width="17" customWidth="1"/>
    <col min="6149" max="6149" width="14.1796875" bestFit="1" customWidth="1"/>
    <col min="6398" max="6398" width="15.7265625" customWidth="1"/>
    <col min="6399" max="6399" width="21.81640625" customWidth="1"/>
    <col min="6400" max="6400" width="46.453125" customWidth="1"/>
    <col min="6401" max="6401" width="17.7265625" customWidth="1"/>
    <col min="6403" max="6403" width="17" customWidth="1"/>
    <col min="6405" max="6405" width="14.1796875" bestFit="1" customWidth="1"/>
    <col min="6654" max="6654" width="15.7265625" customWidth="1"/>
    <col min="6655" max="6655" width="21.81640625" customWidth="1"/>
    <col min="6656" max="6656" width="46.453125" customWidth="1"/>
    <col min="6657" max="6657" width="17.7265625" customWidth="1"/>
    <col min="6659" max="6659" width="17" customWidth="1"/>
    <col min="6661" max="6661" width="14.1796875" bestFit="1" customWidth="1"/>
    <col min="6910" max="6910" width="15.7265625" customWidth="1"/>
    <col min="6911" max="6911" width="21.81640625" customWidth="1"/>
    <col min="6912" max="6912" width="46.453125" customWidth="1"/>
    <col min="6913" max="6913" width="17.7265625" customWidth="1"/>
    <col min="6915" max="6915" width="17" customWidth="1"/>
    <col min="6917" max="6917" width="14.1796875" bestFit="1" customWidth="1"/>
    <col min="7166" max="7166" width="15.7265625" customWidth="1"/>
    <col min="7167" max="7167" width="21.81640625" customWidth="1"/>
    <col min="7168" max="7168" width="46.453125" customWidth="1"/>
    <col min="7169" max="7169" width="17.7265625" customWidth="1"/>
    <col min="7171" max="7171" width="17" customWidth="1"/>
    <col min="7173" max="7173" width="14.1796875" bestFit="1" customWidth="1"/>
    <col min="7422" max="7422" width="15.7265625" customWidth="1"/>
    <col min="7423" max="7423" width="21.81640625" customWidth="1"/>
    <col min="7424" max="7424" width="46.453125" customWidth="1"/>
    <col min="7425" max="7425" width="17.7265625" customWidth="1"/>
    <col min="7427" max="7427" width="17" customWidth="1"/>
    <col min="7429" max="7429" width="14.1796875" bestFit="1" customWidth="1"/>
    <col min="7678" max="7678" width="15.7265625" customWidth="1"/>
    <col min="7679" max="7679" width="21.81640625" customWidth="1"/>
    <col min="7680" max="7680" width="46.453125" customWidth="1"/>
    <col min="7681" max="7681" width="17.7265625" customWidth="1"/>
    <col min="7683" max="7683" width="17" customWidth="1"/>
    <col min="7685" max="7685" width="14.1796875" bestFit="1" customWidth="1"/>
    <col min="7934" max="7934" width="15.7265625" customWidth="1"/>
    <col min="7935" max="7935" width="21.81640625" customWidth="1"/>
    <col min="7936" max="7936" width="46.453125" customWidth="1"/>
    <col min="7937" max="7937" width="17.7265625" customWidth="1"/>
    <col min="7939" max="7939" width="17" customWidth="1"/>
    <col min="7941" max="7941" width="14.1796875" bestFit="1" customWidth="1"/>
    <col min="8190" max="8190" width="15.7265625" customWidth="1"/>
    <col min="8191" max="8191" width="21.81640625" customWidth="1"/>
    <col min="8192" max="8192" width="46.453125" customWidth="1"/>
    <col min="8193" max="8193" width="17.7265625" customWidth="1"/>
    <col min="8195" max="8195" width="17" customWidth="1"/>
    <col min="8197" max="8197" width="14.1796875" bestFit="1" customWidth="1"/>
    <col min="8446" max="8446" width="15.7265625" customWidth="1"/>
    <col min="8447" max="8447" width="21.81640625" customWidth="1"/>
    <col min="8448" max="8448" width="46.453125" customWidth="1"/>
    <col min="8449" max="8449" width="17.7265625" customWidth="1"/>
    <col min="8451" max="8451" width="17" customWidth="1"/>
    <col min="8453" max="8453" width="14.1796875" bestFit="1" customWidth="1"/>
    <col min="8702" max="8702" width="15.7265625" customWidth="1"/>
    <col min="8703" max="8703" width="21.81640625" customWidth="1"/>
    <col min="8704" max="8704" width="46.453125" customWidth="1"/>
    <col min="8705" max="8705" width="17.7265625" customWidth="1"/>
    <col min="8707" max="8707" width="17" customWidth="1"/>
    <col min="8709" max="8709" width="14.1796875" bestFit="1" customWidth="1"/>
    <col min="8958" max="8958" width="15.7265625" customWidth="1"/>
    <col min="8959" max="8959" width="21.81640625" customWidth="1"/>
    <col min="8960" max="8960" width="46.453125" customWidth="1"/>
    <col min="8961" max="8961" width="17.7265625" customWidth="1"/>
    <col min="8963" max="8963" width="17" customWidth="1"/>
    <col min="8965" max="8965" width="14.1796875" bestFit="1" customWidth="1"/>
    <col min="9214" max="9214" width="15.7265625" customWidth="1"/>
    <col min="9215" max="9215" width="21.81640625" customWidth="1"/>
    <col min="9216" max="9216" width="46.453125" customWidth="1"/>
    <col min="9217" max="9217" width="17.7265625" customWidth="1"/>
    <col min="9219" max="9219" width="17" customWidth="1"/>
    <col min="9221" max="9221" width="14.1796875" bestFit="1" customWidth="1"/>
    <col min="9470" max="9470" width="15.7265625" customWidth="1"/>
    <col min="9471" max="9471" width="21.81640625" customWidth="1"/>
    <col min="9472" max="9472" width="46.453125" customWidth="1"/>
    <col min="9473" max="9473" width="17.7265625" customWidth="1"/>
    <col min="9475" max="9475" width="17" customWidth="1"/>
    <col min="9477" max="9477" width="14.1796875" bestFit="1" customWidth="1"/>
    <col min="9726" max="9726" width="15.7265625" customWidth="1"/>
    <col min="9727" max="9727" width="21.81640625" customWidth="1"/>
    <col min="9728" max="9728" width="46.453125" customWidth="1"/>
    <col min="9729" max="9729" width="17.7265625" customWidth="1"/>
    <col min="9731" max="9731" width="17" customWidth="1"/>
    <col min="9733" max="9733" width="14.1796875" bestFit="1" customWidth="1"/>
    <col min="9982" max="9982" width="15.7265625" customWidth="1"/>
    <col min="9983" max="9983" width="21.81640625" customWidth="1"/>
    <col min="9984" max="9984" width="46.453125" customWidth="1"/>
    <col min="9985" max="9985" width="17.7265625" customWidth="1"/>
    <col min="9987" max="9987" width="17" customWidth="1"/>
    <col min="9989" max="9989" width="14.1796875" bestFit="1" customWidth="1"/>
    <col min="10238" max="10238" width="15.7265625" customWidth="1"/>
    <col min="10239" max="10239" width="21.81640625" customWidth="1"/>
    <col min="10240" max="10240" width="46.453125" customWidth="1"/>
    <col min="10241" max="10241" width="17.7265625" customWidth="1"/>
    <col min="10243" max="10243" width="17" customWidth="1"/>
    <col min="10245" max="10245" width="14.1796875" bestFit="1" customWidth="1"/>
    <col min="10494" max="10494" width="15.7265625" customWidth="1"/>
    <col min="10495" max="10495" width="21.81640625" customWidth="1"/>
    <col min="10496" max="10496" width="46.453125" customWidth="1"/>
    <col min="10497" max="10497" width="17.7265625" customWidth="1"/>
    <col min="10499" max="10499" width="17" customWidth="1"/>
    <col min="10501" max="10501" width="14.1796875" bestFit="1" customWidth="1"/>
    <col min="10750" max="10750" width="15.7265625" customWidth="1"/>
    <col min="10751" max="10751" width="21.81640625" customWidth="1"/>
    <col min="10752" max="10752" width="46.453125" customWidth="1"/>
    <col min="10753" max="10753" width="17.7265625" customWidth="1"/>
    <col min="10755" max="10755" width="17" customWidth="1"/>
    <col min="10757" max="10757" width="14.1796875" bestFit="1" customWidth="1"/>
    <col min="11006" max="11006" width="15.7265625" customWidth="1"/>
    <col min="11007" max="11007" width="21.81640625" customWidth="1"/>
    <col min="11008" max="11008" width="46.453125" customWidth="1"/>
    <col min="11009" max="11009" width="17.7265625" customWidth="1"/>
    <col min="11011" max="11011" width="17" customWidth="1"/>
    <col min="11013" max="11013" width="14.1796875" bestFit="1" customWidth="1"/>
    <col min="11262" max="11262" width="15.7265625" customWidth="1"/>
    <col min="11263" max="11263" width="21.81640625" customWidth="1"/>
    <col min="11264" max="11264" width="46.453125" customWidth="1"/>
    <col min="11265" max="11265" width="17.7265625" customWidth="1"/>
    <col min="11267" max="11267" width="17" customWidth="1"/>
    <col min="11269" max="11269" width="14.1796875" bestFit="1" customWidth="1"/>
    <col min="11518" max="11518" width="15.7265625" customWidth="1"/>
    <col min="11519" max="11519" width="21.81640625" customWidth="1"/>
    <col min="11520" max="11520" width="46.453125" customWidth="1"/>
    <col min="11521" max="11521" width="17.7265625" customWidth="1"/>
    <col min="11523" max="11523" width="17" customWidth="1"/>
    <col min="11525" max="11525" width="14.1796875" bestFit="1" customWidth="1"/>
    <col min="11774" max="11774" width="15.7265625" customWidth="1"/>
    <col min="11775" max="11775" width="21.81640625" customWidth="1"/>
    <col min="11776" max="11776" width="46.453125" customWidth="1"/>
    <col min="11777" max="11777" width="17.7265625" customWidth="1"/>
    <col min="11779" max="11779" width="17" customWidth="1"/>
    <col min="11781" max="11781" width="14.1796875" bestFit="1" customWidth="1"/>
    <col min="12030" max="12030" width="15.7265625" customWidth="1"/>
    <col min="12031" max="12031" width="21.81640625" customWidth="1"/>
    <col min="12032" max="12032" width="46.453125" customWidth="1"/>
    <col min="12033" max="12033" width="17.7265625" customWidth="1"/>
    <col min="12035" max="12035" width="17" customWidth="1"/>
    <col min="12037" max="12037" width="14.1796875" bestFit="1" customWidth="1"/>
    <col min="12286" max="12286" width="15.7265625" customWidth="1"/>
    <col min="12287" max="12287" width="21.81640625" customWidth="1"/>
    <col min="12288" max="12288" width="46.453125" customWidth="1"/>
    <col min="12289" max="12289" width="17.7265625" customWidth="1"/>
    <col min="12291" max="12291" width="17" customWidth="1"/>
    <col min="12293" max="12293" width="14.1796875" bestFit="1" customWidth="1"/>
    <col min="12542" max="12542" width="15.7265625" customWidth="1"/>
    <col min="12543" max="12543" width="21.81640625" customWidth="1"/>
    <col min="12544" max="12544" width="46.453125" customWidth="1"/>
    <col min="12545" max="12545" width="17.7265625" customWidth="1"/>
    <col min="12547" max="12547" width="17" customWidth="1"/>
    <col min="12549" max="12549" width="14.1796875" bestFit="1" customWidth="1"/>
    <col min="12798" max="12798" width="15.7265625" customWidth="1"/>
    <col min="12799" max="12799" width="21.81640625" customWidth="1"/>
    <col min="12800" max="12800" width="46.453125" customWidth="1"/>
    <col min="12801" max="12801" width="17.7265625" customWidth="1"/>
    <col min="12803" max="12803" width="17" customWidth="1"/>
    <col min="12805" max="12805" width="14.1796875" bestFit="1" customWidth="1"/>
    <col min="13054" max="13054" width="15.7265625" customWidth="1"/>
    <col min="13055" max="13055" width="21.81640625" customWidth="1"/>
    <col min="13056" max="13056" width="46.453125" customWidth="1"/>
    <col min="13057" max="13057" width="17.7265625" customWidth="1"/>
    <col min="13059" max="13059" width="17" customWidth="1"/>
    <col min="13061" max="13061" width="14.1796875" bestFit="1" customWidth="1"/>
    <col min="13310" max="13310" width="15.7265625" customWidth="1"/>
    <col min="13311" max="13311" width="21.81640625" customWidth="1"/>
    <col min="13312" max="13312" width="46.453125" customWidth="1"/>
    <col min="13313" max="13313" width="17.7265625" customWidth="1"/>
    <col min="13315" max="13315" width="17" customWidth="1"/>
    <col min="13317" max="13317" width="14.1796875" bestFit="1" customWidth="1"/>
    <col min="13566" max="13566" width="15.7265625" customWidth="1"/>
    <col min="13567" max="13567" width="21.81640625" customWidth="1"/>
    <col min="13568" max="13568" width="46.453125" customWidth="1"/>
    <col min="13569" max="13569" width="17.7265625" customWidth="1"/>
    <col min="13571" max="13571" width="17" customWidth="1"/>
    <col min="13573" max="13573" width="14.1796875" bestFit="1" customWidth="1"/>
    <col min="13822" max="13822" width="15.7265625" customWidth="1"/>
    <col min="13823" max="13823" width="21.81640625" customWidth="1"/>
    <col min="13824" max="13824" width="46.453125" customWidth="1"/>
    <col min="13825" max="13825" width="17.7265625" customWidth="1"/>
    <col min="13827" max="13827" width="17" customWidth="1"/>
    <col min="13829" max="13829" width="14.1796875" bestFit="1" customWidth="1"/>
    <col min="14078" max="14078" width="15.7265625" customWidth="1"/>
    <col min="14079" max="14079" width="21.81640625" customWidth="1"/>
    <col min="14080" max="14080" width="46.453125" customWidth="1"/>
    <col min="14081" max="14081" width="17.7265625" customWidth="1"/>
    <col min="14083" max="14083" width="17" customWidth="1"/>
    <col min="14085" max="14085" width="14.1796875" bestFit="1" customWidth="1"/>
    <col min="14334" max="14334" width="15.7265625" customWidth="1"/>
    <col min="14335" max="14335" width="21.81640625" customWidth="1"/>
    <col min="14336" max="14336" width="46.453125" customWidth="1"/>
    <col min="14337" max="14337" width="17.7265625" customWidth="1"/>
    <col min="14339" max="14339" width="17" customWidth="1"/>
    <col min="14341" max="14341" width="14.1796875" bestFit="1" customWidth="1"/>
    <col min="14590" max="14590" width="15.7265625" customWidth="1"/>
    <col min="14591" max="14591" width="21.81640625" customWidth="1"/>
    <col min="14592" max="14592" width="46.453125" customWidth="1"/>
    <col min="14593" max="14593" width="17.7265625" customWidth="1"/>
    <col min="14595" max="14595" width="17" customWidth="1"/>
    <col min="14597" max="14597" width="14.1796875" bestFit="1" customWidth="1"/>
    <col min="14846" max="14846" width="15.7265625" customWidth="1"/>
    <col min="14847" max="14847" width="21.81640625" customWidth="1"/>
    <col min="14848" max="14848" width="46.453125" customWidth="1"/>
    <col min="14849" max="14849" width="17.7265625" customWidth="1"/>
    <col min="14851" max="14851" width="17" customWidth="1"/>
    <col min="14853" max="14853" width="14.1796875" bestFit="1" customWidth="1"/>
    <col min="15102" max="15102" width="15.7265625" customWidth="1"/>
    <col min="15103" max="15103" width="21.81640625" customWidth="1"/>
    <col min="15104" max="15104" width="46.453125" customWidth="1"/>
    <col min="15105" max="15105" width="17.7265625" customWidth="1"/>
    <col min="15107" max="15107" width="17" customWidth="1"/>
    <col min="15109" max="15109" width="14.1796875" bestFit="1" customWidth="1"/>
    <col min="15358" max="15358" width="15.7265625" customWidth="1"/>
    <col min="15359" max="15359" width="21.81640625" customWidth="1"/>
    <col min="15360" max="15360" width="46.453125" customWidth="1"/>
    <col min="15361" max="15361" width="17.7265625" customWidth="1"/>
    <col min="15363" max="15363" width="17" customWidth="1"/>
    <col min="15365" max="15365" width="14.1796875" bestFit="1" customWidth="1"/>
    <col min="15614" max="15614" width="15.7265625" customWidth="1"/>
    <col min="15615" max="15615" width="21.81640625" customWidth="1"/>
    <col min="15616" max="15616" width="46.453125" customWidth="1"/>
    <col min="15617" max="15617" width="17.7265625" customWidth="1"/>
    <col min="15619" max="15619" width="17" customWidth="1"/>
    <col min="15621" max="15621" width="14.1796875" bestFit="1" customWidth="1"/>
    <col min="15870" max="15870" width="15.7265625" customWidth="1"/>
    <col min="15871" max="15871" width="21.81640625" customWidth="1"/>
    <col min="15872" max="15872" width="46.453125" customWidth="1"/>
    <col min="15873" max="15873" width="17.7265625" customWidth="1"/>
    <col min="15875" max="15875" width="17" customWidth="1"/>
    <col min="15877" max="15877" width="14.1796875" bestFit="1" customWidth="1"/>
    <col min="16126" max="16126" width="15.7265625" customWidth="1"/>
    <col min="16127" max="16127" width="21.81640625" customWidth="1"/>
    <col min="16128" max="16128" width="46.453125" customWidth="1"/>
    <col min="16129" max="16129" width="17.7265625" customWidth="1"/>
    <col min="16131" max="16131" width="17" customWidth="1"/>
    <col min="16133" max="16133" width="14.1796875" bestFit="1" customWidth="1"/>
  </cols>
  <sheetData>
    <row r="1" spans="1:7">
      <c r="A1" s="331" t="s">
        <v>0</v>
      </c>
      <c r="B1" s="331"/>
      <c r="C1" s="331"/>
      <c r="D1" s="331"/>
    </row>
    <row r="2" spans="1:7">
      <c r="A2" s="331" t="s">
        <v>1</v>
      </c>
      <c r="B2" s="331"/>
      <c r="C2" s="331"/>
      <c r="D2" s="331"/>
    </row>
    <row r="3" spans="1:7" hidden="1">
      <c r="A3" s="1"/>
    </row>
    <row r="4" spans="1:7" s="1" customFormat="1">
      <c r="A4" s="332" t="s">
        <v>421</v>
      </c>
      <c r="B4" s="332"/>
      <c r="C4" s="332"/>
      <c r="D4" s="332"/>
    </row>
    <row r="5" spans="1:7" ht="15" thickBot="1">
      <c r="A5" s="3" t="s">
        <v>422</v>
      </c>
      <c r="B5" s="4"/>
      <c r="C5" s="5"/>
      <c r="D5" s="6">
        <f>+JULIO!E57</f>
        <v>14761772.91</v>
      </c>
    </row>
    <row r="6" spans="1:7">
      <c r="A6" s="7" t="s">
        <v>2</v>
      </c>
      <c r="B6" s="8"/>
      <c r="C6" s="9"/>
      <c r="D6" s="10">
        <f>+D11</f>
        <v>6967000</v>
      </c>
    </row>
    <row r="7" spans="1:7">
      <c r="A7" s="11" t="s">
        <v>3</v>
      </c>
      <c r="B7" s="12"/>
      <c r="C7" s="12"/>
      <c r="D7" s="13"/>
    </row>
    <row r="8" spans="1:7">
      <c r="A8" s="15" t="s">
        <v>423</v>
      </c>
      <c r="B8" s="16"/>
      <c r="C8" s="16"/>
      <c r="D8" s="17">
        <v>6967000</v>
      </c>
    </row>
    <row r="9" spans="1:7">
      <c r="A9" s="333"/>
      <c r="B9" s="334"/>
      <c r="C9" s="335"/>
      <c r="D9" s="20"/>
      <c r="G9" s="91"/>
    </row>
    <row r="10" spans="1:7">
      <c r="A10" s="107"/>
      <c r="B10" s="65"/>
      <c r="C10" s="108"/>
      <c r="D10" s="109"/>
    </row>
    <row r="11" spans="1:7" s="1" customFormat="1" ht="15" thickBot="1">
      <c r="A11" s="336" t="s">
        <v>4</v>
      </c>
      <c r="B11" s="337"/>
      <c r="C11" s="337"/>
      <c r="D11" s="21">
        <f>SUM(D8:D10)</f>
        <v>6967000</v>
      </c>
    </row>
    <row r="12" spans="1:7">
      <c r="A12" s="22" t="s">
        <v>5</v>
      </c>
      <c r="B12" s="101"/>
      <c r="C12" s="102"/>
      <c r="D12" s="98"/>
    </row>
    <row r="13" spans="1:7" s="25" customFormat="1">
      <c r="A13" s="83" t="s">
        <v>6</v>
      </c>
      <c r="B13" s="23"/>
      <c r="C13" s="24"/>
      <c r="D13" s="99">
        <v>340300</v>
      </c>
    </row>
    <row r="14" spans="1:7" s="25" customFormat="1">
      <c r="A14" s="83"/>
      <c r="B14" s="23"/>
      <c r="C14" s="24"/>
      <c r="D14" s="99"/>
    </row>
    <row r="15" spans="1:7" s="25" customFormat="1" ht="15" thickBot="1">
      <c r="A15" s="103"/>
      <c r="B15" s="221"/>
      <c r="C15" s="104"/>
      <c r="D15" s="100"/>
    </row>
    <row r="16" spans="1:7" s="25" customFormat="1" ht="15" thickBot="1">
      <c r="A16" s="94" t="s">
        <v>7</v>
      </c>
      <c r="B16" s="95"/>
      <c r="C16" s="96"/>
      <c r="D16" s="97">
        <f>+D38+D43+D52</f>
        <v>2267705.7400000002</v>
      </c>
      <c r="E16" s="26"/>
    </row>
    <row r="17" spans="1:5" s="25" customFormat="1">
      <c r="A17" s="84" t="s">
        <v>8</v>
      </c>
      <c r="B17" s="85"/>
      <c r="C17" s="85"/>
      <c r="D17" s="86"/>
      <c r="E17" s="28"/>
    </row>
    <row r="18" spans="1:5" s="25" customFormat="1">
      <c r="A18" s="29" t="s">
        <v>9</v>
      </c>
      <c r="B18" s="30" t="s">
        <v>10</v>
      </c>
      <c r="C18" s="30" t="s">
        <v>11</v>
      </c>
      <c r="D18" s="31" t="s">
        <v>12</v>
      </c>
      <c r="E18" s="26"/>
    </row>
    <row r="19" spans="1:5" ht="49.5" customHeight="1">
      <c r="A19" s="81">
        <v>44774</v>
      </c>
      <c r="B19" s="88" t="s">
        <v>205</v>
      </c>
      <c r="C19" s="88" t="s">
        <v>425</v>
      </c>
      <c r="D19" s="82">
        <v>18000</v>
      </c>
    </row>
    <row r="20" spans="1:5" ht="48.75" customHeight="1">
      <c r="A20" s="81">
        <v>44775</v>
      </c>
      <c r="B20" s="88" t="s">
        <v>247</v>
      </c>
      <c r="C20" s="88" t="s">
        <v>426</v>
      </c>
      <c r="D20" s="82">
        <v>5000</v>
      </c>
    </row>
    <row r="21" spans="1:5" ht="55.5" customHeight="1">
      <c r="A21" s="81">
        <v>44776</v>
      </c>
      <c r="B21" s="88" t="s">
        <v>247</v>
      </c>
      <c r="C21" s="88" t="s">
        <v>427</v>
      </c>
      <c r="D21" s="82">
        <v>5000</v>
      </c>
    </row>
    <row r="22" spans="1:5" ht="63" customHeight="1">
      <c r="A22" s="81">
        <v>44777</v>
      </c>
      <c r="B22" s="88" t="s">
        <v>247</v>
      </c>
      <c r="C22" s="88" t="s">
        <v>420</v>
      </c>
      <c r="D22" s="82">
        <v>5000</v>
      </c>
    </row>
    <row r="23" spans="1:5" ht="43.5" customHeight="1">
      <c r="A23" s="81">
        <v>44778</v>
      </c>
      <c r="B23" s="88" t="s">
        <v>247</v>
      </c>
      <c r="C23" s="88" t="s">
        <v>428</v>
      </c>
      <c r="D23" s="82">
        <v>5000</v>
      </c>
    </row>
    <row r="24" spans="1:5" ht="47.25" customHeight="1">
      <c r="A24" s="81">
        <v>44784</v>
      </c>
      <c r="B24" s="88" t="s">
        <v>247</v>
      </c>
      <c r="C24" s="88" t="s">
        <v>420</v>
      </c>
      <c r="D24" s="82">
        <v>5000</v>
      </c>
    </row>
    <row r="25" spans="1:5" ht="48.75" customHeight="1">
      <c r="A25" s="81">
        <v>44785</v>
      </c>
      <c r="B25" s="88" t="s">
        <v>247</v>
      </c>
      <c r="C25" s="88" t="s">
        <v>426</v>
      </c>
      <c r="D25" s="82">
        <v>5000</v>
      </c>
    </row>
    <row r="26" spans="1:5" ht="49.5" customHeight="1">
      <c r="A26" s="81">
        <v>44786</v>
      </c>
      <c r="B26" s="88" t="s">
        <v>247</v>
      </c>
      <c r="C26" s="88" t="s">
        <v>429</v>
      </c>
      <c r="D26" s="82">
        <v>5000</v>
      </c>
    </row>
    <row r="27" spans="1:5" ht="46.5" customHeight="1">
      <c r="A27" s="81">
        <v>44789</v>
      </c>
      <c r="B27" s="93" t="s">
        <v>55</v>
      </c>
      <c r="C27" s="88" t="s">
        <v>430</v>
      </c>
      <c r="D27" s="82">
        <v>41000</v>
      </c>
    </row>
    <row r="28" spans="1:5" ht="50.25" customHeight="1">
      <c r="A28" s="81">
        <v>44790</v>
      </c>
      <c r="B28" s="88" t="s">
        <v>247</v>
      </c>
      <c r="C28" s="88" t="s">
        <v>420</v>
      </c>
      <c r="D28" s="82">
        <v>5000</v>
      </c>
    </row>
    <row r="29" spans="1:5" ht="68.25" customHeight="1">
      <c r="A29" s="81">
        <v>44791</v>
      </c>
      <c r="B29" s="88" t="s">
        <v>247</v>
      </c>
      <c r="C29" s="88" t="s">
        <v>420</v>
      </c>
      <c r="D29" s="82">
        <v>5000</v>
      </c>
    </row>
    <row r="30" spans="1:5" ht="59.25" customHeight="1">
      <c r="A30" s="81">
        <v>44792</v>
      </c>
      <c r="B30" s="88" t="s">
        <v>247</v>
      </c>
      <c r="C30" s="88" t="s">
        <v>420</v>
      </c>
      <c r="D30" s="82">
        <v>5000</v>
      </c>
    </row>
    <row r="31" spans="1:5" ht="51" customHeight="1">
      <c r="A31" s="81">
        <v>44798</v>
      </c>
      <c r="B31" s="88" t="s">
        <v>247</v>
      </c>
      <c r="C31" s="88" t="s">
        <v>429</v>
      </c>
      <c r="D31" s="82">
        <v>5000</v>
      </c>
    </row>
    <row r="32" spans="1:5" ht="63" customHeight="1">
      <c r="A32" s="81">
        <v>44799</v>
      </c>
      <c r="B32" s="88" t="s">
        <v>247</v>
      </c>
      <c r="C32" s="88" t="s">
        <v>420</v>
      </c>
      <c r="D32" s="82">
        <v>5000</v>
      </c>
    </row>
    <row r="33" spans="1:5" ht="47.25" customHeight="1">
      <c r="A33" s="81">
        <v>44802</v>
      </c>
      <c r="B33" s="88" t="s">
        <v>205</v>
      </c>
      <c r="C33" s="88" t="s">
        <v>425</v>
      </c>
      <c r="D33" s="82">
        <v>18000</v>
      </c>
    </row>
    <row r="34" spans="1:5" ht="44.25" customHeight="1">
      <c r="A34" s="81">
        <v>44803</v>
      </c>
      <c r="B34" s="88" t="s">
        <v>247</v>
      </c>
      <c r="C34" s="88" t="s">
        <v>431</v>
      </c>
      <c r="D34" s="82">
        <v>30500</v>
      </c>
    </row>
    <row r="35" spans="1:5" ht="32.25" customHeight="1">
      <c r="A35" s="81">
        <v>44803</v>
      </c>
      <c r="B35" s="88" t="s">
        <v>121</v>
      </c>
      <c r="C35" s="88" t="s">
        <v>432</v>
      </c>
      <c r="D35" s="82">
        <v>6800</v>
      </c>
    </row>
    <row r="36" spans="1:5" ht="41.25" customHeight="1">
      <c r="A36" s="81">
        <v>44804</v>
      </c>
      <c r="B36" s="88" t="s">
        <v>247</v>
      </c>
      <c r="C36" s="88" t="s">
        <v>420</v>
      </c>
      <c r="D36" s="223">
        <v>5000</v>
      </c>
    </row>
    <row r="37" spans="1:5" ht="42" customHeight="1">
      <c r="A37" s="81">
        <v>44804</v>
      </c>
      <c r="B37" s="88" t="s">
        <v>106</v>
      </c>
      <c r="C37" s="88" t="s">
        <v>433</v>
      </c>
      <c r="D37" s="82">
        <v>25000</v>
      </c>
    </row>
    <row r="38" spans="1:5" s="25" customFormat="1" ht="25" customHeight="1" thickBot="1">
      <c r="A38" s="220" t="s">
        <v>13</v>
      </c>
      <c r="B38" s="32"/>
      <c r="C38" s="33"/>
      <c r="D38" s="34">
        <f>SUM(D19:D37)</f>
        <v>204300</v>
      </c>
      <c r="E38" s="77"/>
    </row>
    <row r="39" spans="1:5" s="25" customFormat="1">
      <c r="A39" s="11" t="s">
        <v>14</v>
      </c>
      <c r="B39" s="12"/>
      <c r="C39" s="12"/>
      <c r="D39" s="27"/>
      <c r="E39" s="77"/>
    </row>
    <row r="40" spans="1:5" s="25" customFormat="1">
      <c r="A40" s="29" t="s">
        <v>9</v>
      </c>
      <c r="B40" s="30" t="s">
        <v>10</v>
      </c>
      <c r="C40" s="30" t="s">
        <v>11</v>
      </c>
      <c r="D40" s="31" t="s">
        <v>12</v>
      </c>
    </row>
    <row r="41" spans="1:5" s="25" customFormat="1">
      <c r="A41" s="35"/>
      <c r="B41" s="36"/>
      <c r="C41" s="36"/>
      <c r="D41" s="17"/>
    </row>
    <row r="42" spans="1:5" s="25" customFormat="1">
      <c r="A42" s="35"/>
      <c r="B42" s="36"/>
      <c r="C42" s="36"/>
      <c r="D42" s="17"/>
    </row>
    <row r="43" spans="1:5" s="25" customFormat="1" ht="15" thickBot="1">
      <c r="A43" s="220" t="s">
        <v>15</v>
      </c>
      <c r="B43" s="32"/>
      <c r="C43" s="33"/>
      <c r="D43" s="34">
        <f>SUM(D41:D42)</f>
        <v>0</v>
      </c>
    </row>
    <row r="44" spans="1:5" ht="9.75" customHeight="1">
      <c r="A44" s="37"/>
      <c r="B44" s="38"/>
      <c r="C44" s="38"/>
      <c r="D44" s="39"/>
    </row>
    <row r="45" spans="1:5">
      <c r="A45" s="11" t="s">
        <v>16</v>
      </c>
      <c r="B45" s="12"/>
      <c r="C45" s="12"/>
      <c r="D45" s="13"/>
    </row>
    <row r="46" spans="1:5" s="1" customFormat="1" ht="24" customHeight="1">
      <c r="A46" s="29" t="s">
        <v>9</v>
      </c>
      <c r="B46" s="30" t="s">
        <v>10</v>
      </c>
      <c r="C46" s="30" t="s">
        <v>11</v>
      </c>
      <c r="D46" s="40" t="s">
        <v>12</v>
      </c>
    </row>
    <row r="47" spans="1:5" ht="44.25" customHeight="1">
      <c r="A47" s="35">
        <v>44782</v>
      </c>
      <c r="B47" s="41" t="s">
        <v>17</v>
      </c>
      <c r="C47" s="36" t="s">
        <v>434</v>
      </c>
      <c r="D47" s="17">
        <v>900000</v>
      </c>
    </row>
    <row r="48" spans="1:5" ht="29.25" customHeight="1">
      <c r="A48" s="35">
        <v>44782</v>
      </c>
      <c r="B48" s="41" t="s">
        <v>17</v>
      </c>
      <c r="C48" s="36" t="s">
        <v>18</v>
      </c>
      <c r="D48" s="17">
        <v>340300</v>
      </c>
    </row>
    <row r="49" spans="1:7" ht="28.5" customHeight="1">
      <c r="A49" s="35">
        <v>44782</v>
      </c>
      <c r="B49" s="41" t="s">
        <v>149</v>
      </c>
      <c r="C49" s="36" t="s">
        <v>436</v>
      </c>
      <c r="D49" s="17">
        <v>272600</v>
      </c>
    </row>
    <row r="50" spans="1:7" ht="28.5" customHeight="1">
      <c r="A50" s="224">
        <v>44792</v>
      </c>
      <c r="B50" s="41" t="s">
        <v>437</v>
      </c>
      <c r="C50" s="36" t="s">
        <v>438</v>
      </c>
      <c r="D50" s="17">
        <v>500000</v>
      </c>
    </row>
    <row r="51" spans="1:7" ht="18.75" customHeight="1">
      <c r="A51" s="42">
        <v>44804</v>
      </c>
      <c r="B51" s="41" t="s">
        <v>20</v>
      </c>
      <c r="C51" s="36" t="s">
        <v>439</v>
      </c>
      <c r="D51" s="225">
        <v>50505.74</v>
      </c>
    </row>
    <row r="52" spans="1:7" s="1" customFormat="1" ht="17.25" customHeight="1" thickBot="1">
      <c r="A52" s="328" t="s">
        <v>21</v>
      </c>
      <c r="B52" s="329"/>
      <c r="C52" s="330"/>
      <c r="D52" s="43">
        <f>SUM(D47:D51)</f>
        <v>2063405.74</v>
      </c>
    </row>
    <row r="53" spans="1:7" ht="9" customHeight="1"/>
    <row r="54" spans="1:7" ht="15" thickBot="1">
      <c r="A54" s="44" t="s">
        <v>424</v>
      </c>
      <c r="B54" s="45"/>
      <c r="C54" s="45"/>
      <c r="D54" s="46">
        <f>+D5+D6-D38-D52+D15+D13-D43+D14</f>
        <v>19801367.170000002</v>
      </c>
      <c r="G54" s="92"/>
    </row>
    <row r="55" spans="1:7" ht="15.5" thickTop="1" thickBot="1">
      <c r="A55" s="47"/>
      <c r="B55" s="48"/>
      <c r="C55" s="48"/>
      <c r="D55" s="49"/>
    </row>
    <row r="56" spans="1:7">
      <c r="A56" s="50" t="s">
        <v>22</v>
      </c>
      <c r="B56" s="51"/>
      <c r="C56" s="52"/>
      <c r="D56" s="53">
        <f>JULIO!E59+D15-D38-D43+D13+D14</f>
        <v>285700</v>
      </c>
      <c r="E56" s="14"/>
      <c r="G56" s="92"/>
    </row>
    <row r="57" spans="1:7" ht="15" thickBot="1">
      <c r="A57" s="54" t="s">
        <v>23</v>
      </c>
      <c r="B57" s="55"/>
      <c r="C57" s="56"/>
      <c r="D57" s="57">
        <f>JULIO!E60+AGTO!D6-AGTO!D52</f>
        <v>19515667.170000002</v>
      </c>
      <c r="E57" s="14"/>
      <c r="G57" s="67"/>
    </row>
    <row r="58" spans="1:7">
      <c r="A58" s="1" t="s">
        <v>24</v>
      </c>
      <c r="B58" s="58">
        <v>0</v>
      </c>
      <c r="C58" s="1"/>
      <c r="D58" s="59"/>
      <c r="E58" s="14"/>
      <c r="G58" s="91"/>
    </row>
    <row r="59" spans="1:7">
      <c r="A59" s="1" t="s">
        <v>25</v>
      </c>
      <c r="B59" s="90">
        <v>19515667.170000002</v>
      </c>
      <c r="D59" s="60"/>
      <c r="E59" s="14"/>
    </row>
    <row r="60" spans="1:7" ht="15" thickBot="1">
      <c r="A60" s="1" t="s">
        <v>26</v>
      </c>
      <c r="B60" s="61">
        <f>SUM(B58:B59)</f>
        <v>19515667.170000002</v>
      </c>
      <c r="D60" s="60"/>
    </row>
    <row r="61" spans="1:7" ht="15" thickTop="1">
      <c r="C61" s="62" t="s">
        <v>27</v>
      </c>
      <c r="D61" s="63"/>
    </row>
    <row r="62" spans="1:7">
      <c r="A62" s="1"/>
      <c r="B62" s="1"/>
      <c r="C62" s="64" t="s">
        <v>28</v>
      </c>
      <c r="D62" s="63">
        <v>0</v>
      </c>
    </row>
    <row r="63" spans="1:7">
      <c r="C63" s="64" t="s">
        <v>29</v>
      </c>
      <c r="D63" s="63">
        <v>285700</v>
      </c>
      <c r="G63" s="91"/>
    </row>
    <row r="64" spans="1:7">
      <c r="A64" s="65"/>
      <c r="B64" s="65"/>
      <c r="C64" s="76"/>
      <c r="D64" s="60"/>
    </row>
    <row r="65" spans="1:4">
      <c r="A65" s="331" t="s">
        <v>30</v>
      </c>
      <c r="B65" s="331"/>
    </row>
    <row r="68" spans="1:4">
      <c r="D68" s="66"/>
    </row>
    <row r="69" spans="1:4">
      <c r="D69" s="66"/>
    </row>
    <row r="71" spans="1:4">
      <c r="D71" s="66"/>
    </row>
  </sheetData>
  <mergeCells count="7">
    <mergeCell ref="A52:C52"/>
    <mergeCell ref="A65:B65"/>
    <mergeCell ref="A1:D1"/>
    <mergeCell ref="A2:D2"/>
    <mergeCell ref="A4:D4"/>
    <mergeCell ref="A9:C9"/>
    <mergeCell ref="A11:C11"/>
  </mergeCells>
  <pageMargins left="0.31496062992125984" right="0.11811023622047245" top="0.35433070866141736" bottom="0.74803149606299213" header="0.31496062992125984" footer="0.31496062992125984"/>
  <pageSetup paperSize="9" scale="80" orientation="portrait" horizontalDpi="4294967293" vertic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G81"/>
  <sheetViews>
    <sheetView zoomScale="80" zoomScaleNormal="80" workbookViewId="0">
      <selection activeCell="C8" sqref="C8"/>
    </sheetView>
  </sheetViews>
  <sheetFormatPr baseColWidth="10" defaultRowHeight="14.5"/>
  <cols>
    <col min="1" max="1" width="12.1796875" customWidth="1"/>
    <col min="2" max="2" width="35" customWidth="1"/>
    <col min="3" max="3" width="52.1796875" customWidth="1"/>
    <col min="4" max="4" width="17.81640625" style="2" customWidth="1"/>
    <col min="5" max="5" width="14.1796875" bestFit="1" customWidth="1"/>
    <col min="6" max="6" width="6.1796875" customWidth="1"/>
    <col min="7" max="7" width="16.1796875" customWidth="1"/>
    <col min="254" max="254" width="15.7265625" customWidth="1"/>
    <col min="255" max="255" width="21.81640625" customWidth="1"/>
    <col min="256" max="256" width="46.453125" customWidth="1"/>
    <col min="257" max="257" width="17.7265625" customWidth="1"/>
    <col min="259" max="259" width="17" customWidth="1"/>
    <col min="261" max="261" width="14.1796875" bestFit="1" customWidth="1"/>
    <col min="510" max="510" width="15.7265625" customWidth="1"/>
    <col min="511" max="511" width="21.81640625" customWidth="1"/>
    <col min="512" max="512" width="46.453125" customWidth="1"/>
    <col min="513" max="513" width="17.7265625" customWidth="1"/>
    <col min="515" max="515" width="17" customWidth="1"/>
    <col min="517" max="517" width="14.1796875" bestFit="1" customWidth="1"/>
    <col min="766" max="766" width="15.7265625" customWidth="1"/>
    <col min="767" max="767" width="21.81640625" customWidth="1"/>
    <col min="768" max="768" width="46.453125" customWidth="1"/>
    <col min="769" max="769" width="17.7265625" customWidth="1"/>
    <col min="771" max="771" width="17" customWidth="1"/>
    <col min="773" max="773" width="14.1796875" bestFit="1" customWidth="1"/>
    <col min="1022" max="1022" width="15.7265625" customWidth="1"/>
    <col min="1023" max="1023" width="21.81640625" customWidth="1"/>
    <col min="1024" max="1024" width="46.453125" customWidth="1"/>
    <col min="1025" max="1025" width="17.7265625" customWidth="1"/>
    <col min="1027" max="1027" width="17" customWidth="1"/>
    <col min="1029" max="1029" width="14.1796875" bestFit="1" customWidth="1"/>
    <col min="1278" max="1278" width="15.7265625" customWidth="1"/>
    <col min="1279" max="1279" width="21.81640625" customWidth="1"/>
    <col min="1280" max="1280" width="46.453125" customWidth="1"/>
    <col min="1281" max="1281" width="17.7265625" customWidth="1"/>
    <col min="1283" max="1283" width="17" customWidth="1"/>
    <col min="1285" max="1285" width="14.1796875" bestFit="1" customWidth="1"/>
    <col min="1534" max="1534" width="15.7265625" customWidth="1"/>
    <col min="1535" max="1535" width="21.81640625" customWidth="1"/>
    <col min="1536" max="1536" width="46.453125" customWidth="1"/>
    <col min="1537" max="1537" width="17.7265625" customWidth="1"/>
    <col min="1539" max="1539" width="17" customWidth="1"/>
    <col min="1541" max="1541" width="14.1796875" bestFit="1" customWidth="1"/>
    <col min="1790" max="1790" width="15.7265625" customWidth="1"/>
    <col min="1791" max="1791" width="21.81640625" customWidth="1"/>
    <col min="1792" max="1792" width="46.453125" customWidth="1"/>
    <col min="1793" max="1793" width="17.7265625" customWidth="1"/>
    <col min="1795" max="1795" width="17" customWidth="1"/>
    <col min="1797" max="1797" width="14.1796875" bestFit="1" customWidth="1"/>
    <col min="2046" max="2046" width="15.7265625" customWidth="1"/>
    <col min="2047" max="2047" width="21.81640625" customWidth="1"/>
    <col min="2048" max="2048" width="46.453125" customWidth="1"/>
    <col min="2049" max="2049" width="17.7265625" customWidth="1"/>
    <col min="2051" max="2051" width="17" customWidth="1"/>
    <col min="2053" max="2053" width="14.1796875" bestFit="1" customWidth="1"/>
    <col min="2302" max="2302" width="15.7265625" customWidth="1"/>
    <col min="2303" max="2303" width="21.81640625" customWidth="1"/>
    <col min="2304" max="2304" width="46.453125" customWidth="1"/>
    <col min="2305" max="2305" width="17.7265625" customWidth="1"/>
    <col min="2307" max="2307" width="17" customWidth="1"/>
    <col min="2309" max="2309" width="14.1796875" bestFit="1" customWidth="1"/>
    <col min="2558" max="2558" width="15.7265625" customWidth="1"/>
    <col min="2559" max="2559" width="21.81640625" customWidth="1"/>
    <col min="2560" max="2560" width="46.453125" customWidth="1"/>
    <col min="2561" max="2561" width="17.7265625" customWidth="1"/>
    <col min="2563" max="2563" width="17" customWidth="1"/>
    <col min="2565" max="2565" width="14.1796875" bestFit="1" customWidth="1"/>
    <col min="2814" max="2814" width="15.7265625" customWidth="1"/>
    <col min="2815" max="2815" width="21.81640625" customWidth="1"/>
    <col min="2816" max="2816" width="46.453125" customWidth="1"/>
    <col min="2817" max="2817" width="17.7265625" customWidth="1"/>
    <col min="2819" max="2819" width="17" customWidth="1"/>
    <col min="2821" max="2821" width="14.1796875" bestFit="1" customWidth="1"/>
    <col min="3070" max="3070" width="15.7265625" customWidth="1"/>
    <col min="3071" max="3071" width="21.81640625" customWidth="1"/>
    <col min="3072" max="3072" width="46.453125" customWidth="1"/>
    <col min="3073" max="3073" width="17.7265625" customWidth="1"/>
    <col min="3075" max="3075" width="17" customWidth="1"/>
    <col min="3077" max="3077" width="14.1796875" bestFit="1" customWidth="1"/>
    <col min="3326" max="3326" width="15.7265625" customWidth="1"/>
    <col min="3327" max="3327" width="21.81640625" customWidth="1"/>
    <col min="3328" max="3328" width="46.453125" customWidth="1"/>
    <col min="3329" max="3329" width="17.7265625" customWidth="1"/>
    <col min="3331" max="3331" width="17" customWidth="1"/>
    <col min="3333" max="3333" width="14.1796875" bestFit="1" customWidth="1"/>
    <col min="3582" max="3582" width="15.7265625" customWidth="1"/>
    <col min="3583" max="3583" width="21.81640625" customWidth="1"/>
    <col min="3584" max="3584" width="46.453125" customWidth="1"/>
    <col min="3585" max="3585" width="17.7265625" customWidth="1"/>
    <col min="3587" max="3587" width="17" customWidth="1"/>
    <col min="3589" max="3589" width="14.1796875" bestFit="1" customWidth="1"/>
    <col min="3838" max="3838" width="15.7265625" customWidth="1"/>
    <col min="3839" max="3839" width="21.81640625" customWidth="1"/>
    <col min="3840" max="3840" width="46.453125" customWidth="1"/>
    <col min="3841" max="3841" width="17.7265625" customWidth="1"/>
    <col min="3843" max="3843" width="17" customWidth="1"/>
    <col min="3845" max="3845" width="14.1796875" bestFit="1" customWidth="1"/>
    <col min="4094" max="4094" width="15.7265625" customWidth="1"/>
    <col min="4095" max="4095" width="21.81640625" customWidth="1"/>
    <col min="4096" max="4096" width="46.453125" customWidth="1"/>
    <col min="4097" max="4097" width="17.7265625" customWidth="1"/>
    <col min="4099" max="4099" width="17" customWidth="1"/>
    <col min="4101" max="4101" width="14.1796875" bestFit="1" customWidth="1"/>
    <col min="4350" max="4350" width="15.7265625" customWidth="1"/>
    <col min="4351" max="4351" width="21.81640625" customWidth="1"/>
    <col min="4352" max="4352" width="46.453125" customWidth="1"/>
    <col min="4353" max="4353" width="17.7265625" customWidth="1"/>
    <col min="4355" max="4355" width="17" customWidth="1"/>
    <col min="4357" max="4357" width="14.1796875" bestFit="1" customWidth="1"/>
    <col min="4606" max="4606" width="15.7265625" customWidth="1"/>
    <col min="4607" max="4607" width="21.81640625" customWidth="1"/>
    <col min="4608" max="4608" width="46.453125" customWidth="1"/>
    <col min="4609" max="4609" width="17.7265625" customWidth="1"/>
    <col min="4611" max="4611" width="17" customWidth="1"/>
    <col min="4613" max="4613" width="14.1796875" bestFit="1" customWidth="1"/>
    <col min="4862" max="4862" width="15.7265625" customWidth="1"/>
    <col min="4863" max="4863" width="21.81640625" customWidth="1"/>
    <col min="4864" max="4864" width="46.453125" customWidth="1"/>
    <col min="4865" max="4865" width="17.7265625" customWidth="1"/>
    <col min="4867" max="4867" width="17" customWidth="1"/>
    <col min="4869" max="4869" width="14.1796875" bestFit="1" customWidth="1"/>
    <col min="5118" max="5118" width="15.7265625" customWidth="1"/>
    <col min="5119" max="5119" width="21.81640625" customWidth="1"/>
    <col min="5120" max="5120" width="46.453125" customWidth="1"/>
    <col min="5121" max="5121" width="17.7265625" customWidth="1"/>
    <col min="5123" max="5123" width="17" customWidth="1"/>
    <col min="5125" max="5125" width="14.1796875" bestFit="1" customWidth="1"/>
    <col min="5374" max="5374" width="15.7265625" customWidth="1"/>
    <col min="5375" max="5375" width="21.81640625" customWidth="1"/>
    <col min="5376" max="5376" width="46.453125" customWidth="1"/>
    <col min="5377" max="5377" width="17.7265625" customWidth="1"/>
    <col min="5379" max="5379" width="17" customWidth="1"/>
    <col min="5381" max="5381" width="14.1796875" bestFit="1" customWidth="1"/>
    <col min="5630" max="5630" width="15.7265625" customWidth="1"/>
    <col min="5631" max="5631" width="21.81640625" customWidth="1"/>
    <col min="5632" max="5632" width="46.453125" customWidth="1"/>
    <col min="5633" max="5633" width="17.7265625" customWidth="1"/>
    <col min="5635" max="5635" width="17" customWidth="1"/>
    <col min="5637" max="5637" width="14.1796875" bestFit="1" customWidth="1"/>
    <col min="5886" max="5886" width="15.7265625" customWidth="1"/>
    <col min="5887" max="5887" width="21.81640625" customWidth="1"/>
    <col min="5888" max="5888" width="46.453125" customWidth="1"/>
    <col min="5889" max="5889" width="17.7265625" customWidth="1"/>
    <col min="5891" max="5891" width="17" customWidth="1"/>
    <col min="5893" max="5893" width="14.1796875" bestFit="1" customWidth="1"/>
    <col min="6142" max="6142" width="15.7265625" customWidth="1"/>
    <col min="6143" max="6143" width="21.81640625" customWidth="1"/>
    <col min="6144" max="6144" width="46.453125" customWidth="1"/>
    <col min="6145" max="6145" width="17.7265625" customWidth="1"/>
    <col min="6147" max="6147" width="17" customWidth="1"/>
    <col min="6149" max="6149" width="14.1796875" bestFit="1" customWidth="1"/>
    <col min="6398" max="6398" width="15.7265625" customWidth="1"/>
    <col min="6399" max="6399" width="21.81640625" customWidth="1"/>
    <col min="6400" max="6400" width="46.453125" customWidth="1"/>
    <col min="6401" max="6401" width="17.7265625" customWidth="1"/>
    <col min="6403" max="6403" width="17" customWidth="1"/>
    <col min="6405" max="6405" width="14.1796875" bestFit="1" customWidth="1"/>
    <col min="6654" max="6654" width="15.7265625" customWidth="1"/>
    <col min="6655" max="6655" width="21.81640625" customWidth="1"/>
    <col min="6656" max="6656" width="46.453125" customWidth="1"/>
    <col min="6657" max="6657" width="17.7265625" customWidth="1"/>
    <col min="6659" max="6659" width="17" customWidth="1"/>
    <col min="6661" max="6661" width="14.1796875" bestFit="1" customWidth="1"/>
    <col min="6910" max="6910" width="15.7265625" customWidth="1"/>
    <col min="6911" max="6911" width="21.81640625" customWidth="1"/>
    <col min="6912" max="6912" width="46.453125" customWidth="1"/>
    <col min="6913" max="6913" width="17.7265625" customWidth="1"/>
    <col min="6915" max="6915" width="17" customWidth="1"/>
    <col min="6917" max="6917" width="14.1796875" bestFit="1" customWidth="1"/>
    <col min="7166" max="7166" width="15.7265625" customWidth="1"/>
    <col min="7167" max="7167" width="21.81640625" customWidth="1"/>
    <col min="7168" max="7168" width="46.453125" customWidth="1"/>
    <col min="7169" max="7169" width="17.7265625" customWidth="1"/>
    <col min="7171" max="7171" width="17" customWidth="1"/>
    <col min="7173" max="7173" width="14.1796875" bestFit="1" customWidth="1"/>
    <col min="7422" max="7422" width="15.7265625" customWidth="1"/>
    <col min="7423" max="7423" width="21.81640625" customWidth="1"/>
    <col min="7424" max="7424" width="46.453125" customWidth="1"/>
    <col min="7425" max="7425" width="17.7265625" customWidth="1"/>
    <col min="7427" max="7427" width="17" customWidth="1"/>
    <col min="7429" max="7429" width="14.1796875" bestFit="1" customWidth="1"/>
    <col min="7678" max="7678" width="15.7265625" customWidth="1"/>
    <col min="7679" max="7679" width="21.81640625" customWidth="1"/>
    <col min="7680" max="7680" width="46.453125" customWidth="1"/>
    <col min="7681" max="7681" width="17.7265625" customWidth="1"/>
    <col min="7683" max="7683" width="17" customWidth="1"/>
    <col min="7685" max="7685" width="14.1796875" bestFit="1" customWidth="1"/>
    <col min="7934" max="7934" width="15.7265625" customWidth="1"/>
    <col min="7935" max="7935" width="21.81640625" customWidth="1"/>
    <col min="7936" max="7936" width="46.453125" customWidth="1"/>
    <col min="7937" max="7937" width="17.7265625" customWidth="1"/>
    <col min="7939" max="7939" width="17" customWidth="1"/>
    <col min="7941" max="7941" width="14.1796875" bestFit="1" customWidth="1"/>
    <col min="8190" max="8190" width="15.7265625" customWidth="1"/>
    <col min="8191" max="8191" width="21.81640625" customWidth="1"/>
    <col min="8192" max="8192" width="46.453125" customWidth="1"/>
    <col min="8193" max="8193" width="17.7265625" customWidth="1"/>
    <col min="8195" max="8195" width="17" customWidth="1"/>
    <col min="8197" max="8197" width="14.1796875" bestFit="1" customWidth="1"/>
    <col min="8446" max="8446" width="15.7265625" customWidth="1"/>
    <col min="8447" max="8447" width="21.81640625" customWidth="1"/>
    <col min="8448" max="8448" width="46.453125" customWidth="1"/>
    <col min="8449" max="8449" width="17.7265625" customWidth="1"/>
    <col min="8451" max="8451" width="17" customWidth="1"/>
    <col min="8453" max="8453" width="14.1796875" bestFit="1" customWidth="1"/>
    <col min="8702" max="8702" width="15.7265625" customWidth="1"/>
    <col min="8703" max="8703" width="21.81640625" customWidth="1"/>
    <col min="8704" max="8704" width="46.453125" customWidth="1"/>
    <col min="8705" max="8705" width="17.7265625" customWidth="1"/>
    <col min="8707" max="8707" width="17" customWidth="1"/>
    <col min="8709" max="8709" width="14.1796875" bestFit="1" customWidth="1"/>
    <col min="8958" max="8958" width="15.7265625" customWidth="1"/>
    <col min="8959" max="8959" width="21.81640625" customWidth="1"/>
    <col min="8960" max="8960" width="46.453125" customWidth="1"/>
    <col min="8961" max="8961" width="17.7265625" customWidth="1"/>
    <col min="8963" max="8963" width="17" customWidth="1"/>
    <col min="8965" max="8965" width="14.1796875" bestFit="1" customWidth="1"/>
    <col min="9214" max="9214" width="15.7265625" customWidth="1"/>
    <col min="9215" max="9215" width="21.81640625" customWidth="1"/>
    <col min="9216" max="9216" width="46.453125" customWidth="1"/>
    <col min="9217" max="9217" width="17.7265625" customWidth="1"/>
    <col min="9219" max="9219" width="17" customWidth="1"/>
    <col min="9221" max="9221" width="14.1796875" bestFit="1" customWidth="1"/>
    <col min="9470" max="9470" width="15.7265625" customWidth="1"/>
    <col min="9471" max="9471" width="21.81640625" customWidth="1"/>
    <col min="9472" max="9472" width="46.453125" customWidth="1"/>
    <col min="9473" max="9473" width="17.7265625" customWidth="1"/>
    <col min="9475" max="9475" width="17" customWidth="1"/>
    <col min="9477" max="9477" width="14.1796875" bestFit="1" customWidth="1"/>
    <col min="9726" max="9726" width="15.7265625" customWidth="1"/>
    <col min="9727" max="9727" width="21.81640625" customWidth="1"/>
    <col min="9728" max="9728" width="46.453125" customWidth="1"/>
    <col min="9729" max="9729" width="17.7265625" customWidth="1"/>
    <col min="9731" max="9731" width="17" customWidth="1"/>
    <col min="9733" max="9733" width="14.1796875" bestFit="1" customWidth="1"/>
    <col min="9982" max="9982" width="15.7265625" customWidth="1"/>
    <col min="9983" max="9983" width="21.81640625" customWidth="1"/>
    <col min="9984" max="9984" width="46.453125" customWidth="1"/>
    <col min="9985" max="9985" width="17.7265625" customWidth="1"/>
    <col min="9987" max="9987" width="17" customWidth="1"/>
    <col min="9989" max="9989" width="14.1796875" bestFit="1" customWidth="1"/>
    <col min="10238" max="10238" width="15.7265625" customWidth="1"/>
    <col min="10239" max="10239" width="21.81640625" customWidth="1"/>
    <col min="10240" max="10240" width="46.453125" customWidth="1"/>
    <col min="10241" max="10241" width="17.7265625" customWidth="1"/>
    <col min="10243" max="10243" width="17" customWidth="1"/>
    <col min="10245" max="10245" width="14.1796875" bestFit="1" customWidth="1"/>
    <col min="10494" max="10494" width="15.7265625" customWidth="1"/>
    <col min="10495" max="10495" width="21.81640625" customWidth="1"/>
    <col min="10496" max="10496" width="46.453125" customWidth="1"/>
    <col min="10497" max="10497" width="17.7265625" customWidth="1"/>
    <col min="10499" max="10499" width="17" customWidth="1"/>
    <col min="10501" max="10501" width="14.1796875" bestFit="1" customWidth="1"/>
    <col min="10750" max="10750" width="15.7265625" customWidth="1"/>
    <col min="10751" max="10751" width="21.81640625" customWidth="1"/>
    <col min="10752" max="10752" width="46.453125" customWidth="1"/>
    <col min="10753" max="10753" width="17.7265625" customWidth="1"/>
    <col min="10755" max="10755" width="17" customWidth="1"/>
    <col min="10757" max="10757" width="14.1796875" bestFit="1" customWidth="1"/>
    <col min="11006" max="11006" width="15.7265625" customWidth="1"/>
    <col min="11007" max="11007" width="21.81640625" customWidth="1"/>
    <col min="11008" max="11008" width="46.453125" customWidth="1"/>
    <col min="11009" max="11009" width="17.7265625" customWidth="1"/>
    <col min="11011" max="11011" width="17" customWidth="1"/>
    <col min="11013" max="11013" width="14.1796875" bestFit="1" customWidth="1"/>
    <col min="11262" max="11262" width="15.7265625" customWidth="1"/>
    <col min="11263" max="11263" width="21.81640625" customWidth="1"/>
    <col min="11264" max="11264" width="46.453125" customWidth="1"/>
    <col min="11265" max="11265" width="17.7265625" customWidth="1"/>
    <col min="11267" max="11267" width="17" customWidth="1"/>
    <col min="11269" max="11269" width="14.1796875" bestFit="1" customWidth="1"/>
    <col min="11518" max="11518" width="15.7265625" customWidth="1"/>
    <col min="11519" max="11519" width="21.81640625" customWidth="1"/>
    <col min="11520" max="11520" width="46.453125" customWidth="1"/>
    <col min="11521" max="11521" width="17.7265625" customWidth="1"/>
    <col min="11523" max="11523" width="17" customWidth="1"/>
    <col min="11525" max="11525" width="14.1796875" bestFit="1" customWidth="1"/>
    <col min="11774" max="11774" width="15.7265625" customWidth="1"/>
    <col min="11775" max="11775" width="21.81640625" customWidth="1"/>
    <col min="11776" max="11776" width="46.453125" customWidth="1"/>
    <col min="11777" max="11777" width="17.7265625" customWidth="1"/>
    <col min="11779" max="11779" width="17" customWidth="1"/>
    <col min="11781" max="11781" width="14.1796875" bestFit="1" customWidth="1"/>
    <col min="12030" max="12030" width="15.7265625" customWidth="1"/>
    <col min="12031" max="12031" width="21.81640625" customWidth="1"/>
    <col min="12032" max="12032" width="46.453125" customWidth="1"/>
    <col min="12033" max="12033" width="17.7265625" customWidth="1"/>
    <col min="12035" max="12035" width="17" customWidth="1"/>
    <col min="12037" max="12037" width="14.1796875" bestFit="1" customWidth="1"/>
    <col min="12286" max="12286" width="15.7265625" customWidth="1"/>
    <col min="12287" max="12287" width="21.81640625" customWidth="1"/>
    <col min="12288" max="12288" width="46.453125" customWidth="1"/>
    <col min="12289" max="12289" width="17.7265625" customWidth="1"/>
    <col min="12291" max="12291" width="17" customWidth="1"/>
    <col min="12293" max="12293" width="14.1796875" bestFit="1" customWidth="1"/>
    <col min="12542" max="12542" width="15.7265625" customWidth="1"/>
    <col min="12543" max="12543" width="21.81640625" customWidth="1"/>
    <col min="12544" max="12544" width="46.453125" customWidth="1"/>
    <col min="12545" max="12545" width="17.7265625" customWidth="1"/>
    <col min="12547" max="12547" width="17" customWidth="1"/>
    <col min="12549" max="12549" width="14.1796875" bestFit="1" customWidth="1"/>
    <col min="12798" max="12798" width="15.7265625" customWidth="1"/>
    <col min="12799" max="12799" width="21.81640625" customWidth="1"/>
    <col min="12800" max="12800" width="46.453125" customWidth="1"/>
    <col min="12801" max="12801" width="17.7265625" customWidth="1"/>
    <col min="12803" max="12803" width="17" customWidth="1"/>
    <col min="12805" max="12805" width="14.1796875" bestFit="1" customWidth="1"/>
    <col min="13054" max="13054" width="15.7265625" customWidth="1"/>
    <col min="13055" max="13055" width="21.81640625" customWidth="1"/>
    <col min="13056" max="13056" width="46.453125" customWidth="1"/>
    <col min="13057" max="13057" width="17.7265625" customWidth="1"/>
    <col min="13059" max="13059" width="17" customWidth="1"/>
    <col min="13061" max="13061" width="14.1796875" bestFit="1" customWidth="1"/>
    <col min="13310" max="13310" width="15.7265625" customWidth="1"/>
    <col min="13311" max="13311" width="21.81640625" customWidth="1"/>
    <col min="13312" max="13312" width="46.453125" customWidth="1"/>
    <col min="13313" max="13313" width="17.7265625" customWidth="1"/>
    <col min="13315" max="13315" width="17" customWidth="1"/>
    <col min="13317" max="13317" width="14.1796875" bestFit="1" customWidth="1"/>
    <col min="13566" max="13566" width="15.7265625" customWidth="1"/>
    <col min="13567" max="13567" width="21.81640625" customWidth="1"/>
    <col min="13568" max="13568" width="46.453125" customWidth="1"/>
    <col min="13569" max="13569" width="17.7265625" customWidth="1"/>
    <col min="13571" max="13571" width="17" customWidth="1"/>
    <col min="13573" max="13573" width="14.1796875" bestFit="1" customWidth="1"/>
    <col min="13822" max="13822" width="15.7265625" customWidth="1"/>
    <col min="13823" max="13823" width="21.81640625" customWidth="1"/>
    <col min="13824" max="13824" width="46.453125" customWidth="1"/>
    <col min="13825" max="13825" width="17.7265625" customWidth="1"/>
    <col min="13827" max="13827" width="17" customWidth="1"/>
    <col min="13829" max="13829" width="14.1796875" bestFit="1" customWidth="1"/>
    <col min="14078" max="14078" width="15.7265625" customWidth="1"/>
    <col min="14079" max="14079" width="21.81640625" customWidth="1"/>
    <col min="14080" max="14080" width="46.453125" customWidth="1"/>
    <col min="14081" max="14081" width="17.7265625" customWidth="1"/>
    <col min="14083" max="14083" width="17" customWidth="1"/>
    <col min="14085" max="14085" width="14.1796875" bestFit="1" customWidth="1"/>
    <col min="14334" max="14334" width="15.7265625" customWidth="1"/>
    <col min="14335" max="14335" width="21.81640625" customWidth="1"/>
    <col min="14336" max="14336" width="46.453125" customWidth="1"/>
    <col min="14337" max="14337" width="17.7265625" customWidth="1"/>
    <col min="14339" max="14339" width="17" customWidth="1"/>
    <col min="14341" max="14341" width="14.1796875" bestFit="1" customWidth="1"/>
    <col min="14590" max="14590" width="15.7265625" customWidth="1"/>
    <col min="14591" max="14591" width="21.81640625" customWidth="1"/>
    <col min="14592" max="14592" width="46.453125" customWidth="1"/>
    <col min="14593" max="14593" width="17.7265625" customWidth="1"/>
    <col min="14595" max="14595" width="17" customWidth="1"/>
    <col min="14597" max="14597" width="14.1796875" bestFit="1" customWidth="1"/>
    <col min="14846" max="14846" width="15.7265625" customWidth="1"/>
    <col min="14847" max="14847" width="21.81640625" customWidth="1"/>
    <col min="14848" max="14848" width="46.453125" customWidth="1"/>
    <col min="14849" max="14849" width="17.7265625" customWidth="1"/>
    <col min="14851" max="14851" width="17" customWidth="1"/>
    <col min="14853" max="14853" width="14.1796875" bestFit="1" customWidth="1"/>
    <col min="15102" max="15102" width="15.7265625" customWidth="1"/>
    <col min="15103" max="15103" width="21.81640625" customWidth="1"/>
    <col min="15104" max="15104" width="46.453125" customWidth="1"/>
    <col min="15105" max="15105" width="17.7265625" customWidth="1"/>
    <col min="15107" max="15107" width="17" customWidth="1"/>
    <col min="15109" max="15109" width="14.1796875" bestFit="1" customWidth="1"/>
    <col min="15358" max="15358" width="15.7265625" customWidth="1"/>
    <col min="15359" max="15359" width="21.81640625" customWidth="1"/>
    <col min="15360" max="15360" width="46.453125" customWidth="1"/>
    <col min="15361" max="15361" width="17.7265625" customWidth="1"/>
    <col min="15363" max="15363" width="17" customWidth="1"/>
    <col min="15365" max="15365" width="14.1796875" bestFit="1" customWidth="1"/>
    <col min="15614" max="15614" width="15.7265625" customWidth="1"/>
    <col min="15615" max="15615" width="21.81640625" customWidth="1"/>
    <col min="15616" max="15616" width="46.453125" customWidth="1"/>
    <col min="15617" max="15617" width="17.7265625" customWidth="1"/>
    <col min="15619" max="15619" width="17" customWidth="1"/>
    <col min="15621" max="15621" width="14.1796875" bestFit="1" customWidth="1"/>
    <col min="15870" max="15870" width="15.7265625" customWidth="1"/>
    <col min="15871" max="15871" width="21.81640625" customWidth="1"/>
    <col min="15872" max="15872" width="46.453125" customWidth="1"/>
    <col min="15873" max="15873" width="17.7265625" customWidth="1"/>
    <col min="15875" max="15875" width="17" customWidth="1"/>
    <col min="15877" max="15877" width="14.1796875" bestFit="1" customWidth="1"/>
    <col min="16126" max="16126" width="15.7265625" customWidth="1"/>
    <col min="16127" max="16127" width="21.81640625" customWidth="1"/>
    <col min="16128" max="16128" width="46.453125" customWidth="1"/>
    <col min="16129" max="16129" width="17.7265625" customWidth="1"/>
    <col min="16131" max="16131" width="17" customWidth="1"/>
    <col min="16133" max="16133" width="14.1796875" bestFit="1" customWidth="1"/>
  </cols>
  <sheetData>
    <row r="1" spans="1:7">
      <c r="A1" s="331" t="s">
        <v>0</v>
      </c>
      <c r="B1" s="331"/>
      <c r="C1" s="331"/>
      <c r="D1" s="331"/>
    </row>
    <row r="2" spans="1:7">
      <c r="A2" s="331" t="s">
        <v>1</v>
      </c>
      <c r="B2" s="331"/>
      <c r="C2" s="331"/>
      <c r="D2" s="331"/>
    </row>
    <row r="3" spans="1:7" hidden="1">
      <c r="A3" s="1"/>
    </row>
    <row r="4" spans="1:7" s="1" customFormat="1">
      <c r="A4" s="332" t="s">
        <v>440</v>
      </c>
      <c r="B4" s="332"/>
      <c r="C4" s="332"/>
      <c r="D4" s="332"/>
    </row>
    <row r="5" spans="1:7" ht="15" thickBot="1">
      <c r="A5" s="3" t="s">
        <v>441</v>
      </c>
      <c r="B5" s="4"/>
      <c r="C5" s="5"/>
      <c r="D5" s="6">
        <f>+AGTO!D54</f>
        <v>19801367.170000002</v>
      </c>
    </row>
    <row r="6" spans="1:7">
      <c r="A6" s="7" t="s">
        <v>2</v>
      </c>
      <c r="B6" s="8"/>
      <c r="C6" s="9"/>
      <c r="D6" s="10">
        <f>+D11</f>
        <v>6554000</v>
      </c>
    </row>
    <row r="7" spans="1:7">
      <c r="A7" s="11" t="s">
        <v>3</v>
      </c>
      <c r="B7" s="12"/>
      <c r="C7" s="12"/>
      <c r="D7" s="13"/>
    </row>
    <row r="8" spans="1:7">
      <c r="A8" s="15" t="s">
        <v>442</v>
      </c>
      <c r="B8" s="16"/>
      <c r="C8" s="16"/>
      <c r="D8" s="17">
        <v>5954000</v>
      </c>
    </row>
    <row r="9" spans="1:7" ht="18" customHeight="1">
      <c r="A9" s="338" t="s">
        <v>500</v>
      </c>
      <c r="B9" s="339"/>
      <c r="C9" s="340"/>
      <c r="D9" s="20">
        <v>600000</v>
      </c>
    </row>
    <row r="10" spans="1:7">
      <c r="A10" s="333"/>
      <c r="B10" s="334"/>
      <c r="C10" s="335"/>
      <c r="D10" s="20"/>
      <c r="G10" s="91"/>
    </row>
    <row r="11" spans="1:7" s="1" customFormat="1" ht="15" thickBot="1">
      <c r="A11" s="336" t="s">
        <v>4</v>
      </c>
      <c r="B11" s="337"/>
      <c r="C11" s="337"/>
      <c r="D11" s="21">
        <f>SUM(D8:D10)</f>
        <v>6554000</v>
      </c>
    </row>
    <row r="12" spans="1:7">
      <c r="A12" s="22" t="s">
        <v>5</v>
      </c>
      <c r="B12" s="101"/>
      <c r="C12" s="102"/>
      <c r="D12" s="98"/>
    </row>
    <row r="13" spans="1:7" s="25" customFormat="1">
      <c r="A13" s="83" t="s">
        <v>6</v>
      </c>
      <c r="B13" s="23"/>
      <c r="C13" s="24"/>
      <c r="D13" s="99">
        <v>421000</v>
      </c>
    </row>
    <row r="14" spans="1:7" s="25" customFormat="1">
      <c r="A14" s="83" t="s">
        <v>6</v>
      </c>
      <c r="B14" s="23"/>
      <c r="C14" s="24"/>
      <c r="D14" s="99">
        <v>471400</v>
      </c>
    </row>
    <row r="15" spans="1:7" s="25" customFormat="1" ht="15" thickBot="1">
      <c r="A15" s="103"/>
      <c r="B15" s="221"/>
      <c r="C15" s="104"/>
      <c r="D15" s="100"/>
    </row>
    <row r="16" spans="1:7" s="25" customFormat="1" ht="15" thickBot="1">
      <c r="A16" s="94" t="s">
        <v>7</v>
      </c>
      <c r="B16" s="95"/>
      <c r="C16" s="96"/>
      <c r="D16" s="97">
        <f>+D46+D51+D62</f>
        <v>3559012.54</v>
      </c>
      <c r="E16" s="26"/>
    </row>
    <row r="17" spans="1:5" s="25" customFormat="1">
      <c r="A17" s="84" t="s">
        <v>8</v>
      </c>
      <c r="B17" s="85"/>
      <c r="C17" s="85"/>
      <c r="D17" s="86"/>
      <c r="E17" s="28"/>
    </row>
    <row r="18" spans="1:5" s="25" customFormat="1">
      <c r="A18" s="29" t="s">
        <v>9</v>
      </c>
      <c r="B18" s="30" t="s">
        <v>10</v>
      </c>
      <c r="C18" s="30" t="s">
        <v>11</v>
      </c>
      <c r="D18" s="31" t="s">
        <v>12</v>
      </c>
      <c r="E18" s="26"/>
    </row>
    <row r="19" spans="1:5" ht="30" customHeight="1">
      <c r="A19" s="81">
        <v>44805</v>
      </c>
      <c r="B19" s="88" t="s">
        <v>121</v>
      </c>
      <c r="C19" s="88" t="s">
        <v>443</v>
      </c>
      <c r="D19" s="82">
        <v>5500</v>
      </c>
    </row>
    <row r="20" spans="1:5" ht="31.5" customHeight="1">
      <c r="A20" s="81">
        <v>44806</v>
      </c>
      <c r="B20" s="88" t="s">
        <v>247</v>
      </c>
      <c r="C20" s="88" t="s">
        <v>429</v>
      </c>
      <c r="D20" s="223">
        <v>5000</v>
      </c>
    </row>
    <row r="21" spans="1:5" ht="32.25" customHeight="1">
      <c r="A21" s="81">
        <v>44807</v>
      </c>
      <c r="B21" s="88" t="s">
        <v>247</v>
      </c>
      <c r="C21" s="88" t="s">
        <v>420</v>
      </c>
      <c r="D21" s="223">
        <v>5000</v>
      </c>
    </row>
    <row r="22" spans="1:5" ht="33.75" customHeight="1">
      <c r="A22" s="81">
        <v>44809</v>
      </c>
      <c r="B22" s="88" t="s">
        <v>247</v>
      </c>
      <c r="C22" s="88" t="s">
        <v>429</v>
      </c>
      <c r="D22" s="223">
        <v>5000</v>
      </c>
    </row>
    <row r="23" spans="1:5" ht="40.5" customHeight="1">
      <c r="A23" s="81">
        <v>44810</v>
      </c>
      <c r="B23" s="88" t="s">
        <v>247</v>
      </c>
      <c r="C23" s="88" t="s">
        <v>444</v>
      </c>
      <c r="D23" s="223">
        <v>9500</v>
      </c>
    </row>
    <row r="24" spans="1:5" ht="30.75" customHeight="1">
      <c r="A24" s="81">
        <v>44811</v>
      </c>
      <c r="B24" s="88" t="s">
        <v>247</v>
      </c>
      <c r="C24" s="88" t="s">
        <v>429</v>
      </c>
      <c r="D24" s="223">
        <v>5000</v>
      </c>
    </row>
    <row r="25" spans="1:5" ht="34.5" customHeight="1">
      <c r="A25" s="81">
        <v>44812</v>
      </c>
      <c r="B25" s="88" t="s">
        <v>247</v>
      </c>
      <c r="C25" s="88" t="s">
        <v>427</v>
      </c>
      <c r="D25" s="223">
        <v>5000</v>
      </c>
    </row>
    <row r="26" spans="1:5" ht="48" customHeight="1">
      <c r="A26" s="81">
        <v>44816</v>
      </c>
      <c r="B26" s="88" t="s">
        <v>121</v>
      </c>
      <c r="C26" s="88" t="s">
        <v>445</v>
      </c>
      <c r="D26" s="223">
        <v>13900</v>
      </c>
    </row>
    <row r="27" spans="1:5" ht="40.5" customHeight="1">
      <c r="A27" s="81">
        <v>44817</v>
      </c>
      <c r="B27" s="88" t="s">
        <v>205</v>
      </c>
      <c r="C27" s="88" t="s">
        <v>446</v>
      </c>
      <c r="D27" s="223">
        <v>24000</v>
      </c>
    </row>
    <row r="28" spans="1:5" ht="34.5" customHeight="1">
      <c r="A28" s="81">
        <v>44818</v>
      </c>
      <c r="B28" s="88" t="s">
        <v>447</v>
      </c>
      <c r="C28" s="88" t="s">
        <v>448</v>
      </c>
      <c r="D28" s="223">
        <v>7950</v>
      </c>
    </row>
    <row r="29" spans="1:5" ht="26.25" customHeight="1">
      <c r="A29" s="81">
        <v>44819</v>
      </c>
      <c r="B29" s="88" t="s">
        <v>247</v>
      </c>
      <c r="C29" s="88" t="s">
        <v>449</v>
      </c>
      <c r="D29" s="223">
        <v>8000</v>
      </c>
    </row>
    <row r="30" spans="1:5" ht="43.5" customHeight="1">
      <c r="A30" s="81">
        <v>44820</v>
      </c>
      <c r="B30" s="88" t="s">
        <v>247</v>
      </c>
      <c r="C30" s="88" t="s">
        <v>450</v>
      </c>
      <c r="D30" s="223">
        <v>8000</v>
      </c>
    </row>
    <row r="31" spans="1:5" ht="31.5" customHeight="1">
      <c r="A31" s="81">
        <v>44821</v>
      </c>
      <c r="B31" s="88" t="s">
        <v>247</v>
      </c>
      <c r="C31" s="88" t="s">
        <v>451</v>
      </c>
      <c r="D31" s="223">
        <v>8000</v>
      </c>
    </row>
    <row r="32" spans="1:5" ht="23.25" customHeight="1">
      <c r="A32" s="81">
        <v>44823</v>
      </c>
      <c r="B32" s="88" t="s">
        <v>121</v>
      </c>
      <c r="C32" s="88" t="s">
        <v>452</v>
      </c>
      <c r="D32" s="223">
        <v>5000</v>
      </c>
    </row>
    <row r="33" spans="1:5" ht="33.75" customHeight="1">
      <c r="A33" s="81">
        <v>44823</v>
      </c>
      <c r="B33" s="88" t="s">
        <v>205</v>
      </c>
      <c r="C33" s="88" t="s">
        <v>453</v>
      </c>
      <c r="D33" s="223">
        <v>30000</v>
      </c>
    </row>
    <row r="34" spans="1:5" ht="35.25" customHeight="1">
      <c r="A34" s="81">
        <v>44823</v>
      </c>
      <c r="B34" s="88" t="s">
        <v>454</v>
      </c>
      <c r="C34" s="88" t="s">
        <v>455</v>
      </c>
      <c r="D34" s="223">
        <v>9900</v>
      </c>
    </row>
    <row r="35" spans="1:5" ht="35.25" customHeight="1">
      <c r="A35" s="81">
        <v>44824</v>
      </c>
      <c r="B35" s="88" t="s">
        <v>106</v>
      </c>
      <c r="C35" s="88" t="s">
        <v>456</v>
      </c>
      <c r="D35" s="82">
        <v>25000</v>
      </c>
    </row>
    <row r="36" spans="1:5" ht="32.25" customHeight="1">
      <c r="A36" s="81">
        <v>44824</v>
      </c>
      <c r="B36" s="88" t="s">
        <v>247</v>
      </c>
      <c r="C36" s="88" t="s">
        <v>457</v>
      </c>
      <c r="D36" s="223">
        <v>12000</v>
      </c>
    </row>
    <row r="37" spans="1:5" ht="34.5" customHeight="1">
      <c r="A37" s="81">
        <v>44825</v>
      </c>
      <c r="B37" s="88" t="s">
        <v>205</v>
      </c>
      <c r="C37" s="88" t="s">
        <v>458</v>
      </c>
      <c r="D37" s="223">
        <v>15000</v>
      </c>
    </row>
    <row r="38" spans="1:5" ht="36.75" customHeight="1">
      <c r="A38" s="81">
        <v>44826</v>
      </c>
      <c r="B38" s="88" t="s">
        <v>205</v>
      </c>
      <c r="C38" s="88" t="s">
        <v>425</v>
      </c>
      <c r="D38" s="82">
        <v>18000</v>
      </c>
    </row>
    <row r="39" spans="1:5" ht="39" customHeight="1">
      <c r="A39" s="81">
        <v>44827</v>
      </c>
      <c r="B39" s="88" t="s">
        <v>247</v>
      </c>
      <c r="C39" s="88" t="s">
        <v>459</v>
      </c>
      <c r="D39" s="82">
        <v>5000</v>
      </c>
    </row>
    <row r="40" spans="1:5" ht="15" customHeight="1">
      <c r="A40" s="81">
        <v>44828</v>
      </c>
      <c r="B40" s="88" t="s">
        <v>53</v>
      </c>
      <c r="C40" s="88" t="s">
        <v>460</v>
      </c>
      <c r="D40" s="82">
        <v>19500</v>
      </c>
    </row>
    <row r="41" spans="1:5" ht="24.75" customHeight="1">
      <c r="A41" s="81">
        <v>44828</v>
      </c>
      <c r="B41" s="88" t="s">
        <v>53</v>
      </c>
      <c r="C41" s="88" t="s">
        <v>461</v>
      </c>
      <c r="D41" s="82">
        <v>6400</v>
      </c>
    </row>
    <row r="42" spans="1:5" ht="26.25" customHeight="1">
      <c r="A42" s="81">
        <v>44830</v>
      </c>
      <c r="B42" s="88" t="s">
        <v>462</v>
      </c>
      <c r="C42" s="88" t="s">
        <v>463</v>
      </c>
      <c r="D42" s="82">
        <v>90000</v>
      </c>
    </row>
    <row r="43" spans="1:5" ht="29.25" customHeight="1">
      <c r="A43" s="81">
        <v>44831</v>
      </c>
      <c r="B43" s="88" t="s">
        <v>247</v>
      </c>
      <c r="C43" s="88" t="s">
        <v>464</v>
      </c>
      <c r="D43" s="82">
        <v>12500</v>
      </c>
    </row>
    <row r="44" spans="1:5" ht="38.25" customHeight="1">
      <c r="A44" s="81">
        <v>44831</v>
      </c>
      <c r="B44" s="88" t="s">
        <v>465</v>
      </c>
      <c r="C44" s="88" t="s">
        <v>466</v>
      </c>
      <c r="D44" s="82">
        <v>80000</v>
      </c>
    </row>
    <row r="45" spans="1:5" ht="32.25" customHeight="1">
      <c r="A45" s="81">
        <v>44831</v>
      </c>
      <c r="B45" s="88" t="s">
        <v>447</v>
      </c>
      <c r="C45" s="88" t="s">
        <v>467</v>
      </c>
      <c r="D45" s="82">
        <v>240000</v>
      </c>
    </row>
    <row r="46" spans="1:5" s="25" customFormat="1" ht="25" customHeight="1" thickBot="1">
      <c r="A46" s="220" t="s">
        <v>13</v>
      </c>
      <c r="B46" s="32"/>
      <c r="C46" s="33"/>
      <c r="D46" s="34">
        <f>SUM(D19:D45)</f>
        <v>678150</v>
      </c>
      <c r="E46" s="77"/>
    </row>
    <row r="47" spans="1:5" s="25" customFormat="1">
      <c r="A47" s="11" t="s">
        <v>14</v>
      </c>
      <c r="B47" s="12"/>
      <c r="C47" s="12"/>
      <c r="D47" s="27"/>
      <c r="E47" s="77"/>
    </row>
    <row r="48" spans="1:5" s="25" customFormat="1">
      <c r="A48" s="29" t="s">
        <v>9</v>
      </c>
      <c r="B48" s="30" t="s">
        <v>10</v>
      </c>
      <c r="C48" s="30" t="s">
        <v>11</v>
      </c>
      <c r="D48" s="31" t="s">
        <v>12</v>
      </c>
    </row>
    <row r="49" spans="1:7" s="25" customFormat="1">
      <c r="A49" s="35"/>
      <c r="B49" s="36"/>
      <c r="C49" s="36"/>
      <c r="D49" s="17"/>
    </row>
    <row r="50" spans="1:7" s="25" customFormat="1">
      <c r="A50" s="35"/>
      <c r="B50" s="36"/>
      <c r="C50" s="36"/>
      <c r="D50" s="17"/>
    </row>
    <row r="51" spans="1:7" s="25" customFormat="1" ht="15" thickBot="1">
      <c r="A51" s="220" t="s">
        <v>15</v>
      </c>
      <c r="B51" s="32"/>
      <c r="C51" s="33"/>
      <c r="D51" s="34">
        <f>SUM(D49:D50)</f>
        <v>0</v>
      </c>
    </row>
    <row r="52" spans="1:7" ht="9.75" customHeight="1">
      <c r="A52" s="37"/>
      <c r="B52" s="38"/>
      <c r="C52" s="38"/>
      <c r="D52" s="39"/>
    </row>
    <row r="53" spans="1:7">
      <c r="A53" s="11" t="s">
        <v>16</v>
      </c>
      <c r="B53" s="12"/>
      <c r="C53" s="12"/>
      <c r="D53" s="13"/>
    </row>
    <row r="54" spans="1:7" s="1" customFormat="1" ht="24" customHeight="1">
      <c r="A54" s="29" t="s">
        <v>9</v>
      </c>
      <c r="B54" s="30" t="s">
        <v>10</v>
      </c>
      <c r="C54" s="30" t="s">
        <v>11</v>
      </c>
      <c r="D54" s="40" t="s">
        <v>12</v>
      </c>
    </row>
    <row r="55" spans="1:7" ht="44.25" customHeight="1">
      <c r="A55" s="35">
        <v>44806</v>
      </c>
      <c r="B55" s="41" t="s">
        <v>468</v>
      </c>
      <c r="C55" s="36" t="s">
        <v>469</v>
      </c>
      <c r="D55" s="17">
        <v>195000</v>
      </c>
    </row>
    <row r="56" spans="1:7" ht="44.25" customHeight="1">
      <c r="A56" s="35">
        <v>44811</v>
      </c>
      <c r="B56" s="41" t="s">
        <v>17</v>
      </c>
      <c r="C56" s="36" t="s">
        <v>470</v>
      </c>
      <c r="D56" s="17">
        <v>900000</v>
      </c>
    </row>
    <row r="57" spans="1:7" ht="28.5" customHeight="1">
      <c r="A57" s="35">
        <v>44811</v>
      </c>
      <c r="B57" s="41" t="s">
        <v>149</v>
      </c>
      <c r="C57" s="36" t="s">
        <v>471</v>
      </c>
      <c r="D57" s="17">
        <v>428800</v>
      </c>
    </row>
    <row r="58" spans="1:7" ht="29.25" customHeight="1">
      <c r="A58" s="35">
        <v>44830</v>
      </c>
      <c r="B58" s="41" t="s">
        <v>17</v>
      </c>
      <c r="C58" s="36" t="s">
        <v>18</v>
      </c>
      <c r="D58" s="17">
        <v>421000</v>
      </c>
    </row>
    <row r="59" spans="1:7" ht="28.5" customHeight="1">
      <c r="A59" s="35">
        <v>44830</v>
      </c>
      <c r="B59" s="41" t="s">
        <v>149</v>
      </c>
      <c r="C59" s="36" t="s">
        <v>472</v>
      </c>
      <c r="D59" s="17">
        <v>409700</v>
      </c>
    </row>
    <row r="60" spans="1:7" ht="28.5" customHeight="1">
      <c r="A60" s="35">
        <v>44834</v>
      </c>
      <c r="B60" s="41" t="s">
        <v>17</v>
      </c>
      <c r="C60" s="36" t="s">
        <v>18</v>
      </c>
      <c r="D60" s="17">
        <v>471400</v>
      </c>
    </row>
    <row r="61" spans="1:7" ht="18.75" customHeight="1">
      <c r="A61" s="42">
        <v>44834</v>
      </c>
      <c r="B61" s="41" t="s">
        <v>20</v>
      </c>
      <c r="C61" s="36" t="s">
        <v>473</v>
      </c>
      <c r="D61" s="225">
        <v>54962.54</v>
      </c>
    </row>
    <row r="62" spans="1:7" s="1" customFormat="1" ht="17.25" customHeight="1" thickBot="1">
      <c r="A62" s="328" t="s">
        <v>21</v>
      </c>
      <c r="B62" s="329"/>
      <c r="C62" s="330"/>
      <c r="D62" s="43">
        <f>SUM(D55:D61)</f>
        <v>2880862.54</v>
      </c>
    </row>
    <row r="63" spans="1:7" ht="9" customHeight="1"/>
    <row r="64" spans="1:7" ht="15" thickBot="1">
      <c r="A64" s="44" t="s">
        <v>474</v>
      </c>
      <c r="B64" s="45"/>
      <c r="C64" s="45"/>
      <c r="D64" s="46">
        <f>+D5+D6-D46-D62+D15+D13-D51+D14</f>
        <v>23688754.630000003</v>
      </c>
      <c r="G64" s="92"/>
    </row>
    <row r="65" spans="1:7" ht="15.5" thickTop="1" thickBot="1">
      <c r="A65" s="47"/>
      <c r="B65" s="48"/>
      <c r="C65" s="48"/>
      <c r="D65" s="49"/>
    </row>
    <row r="66" spans="1:7">
      <c r="A66" s="50" t="s">
        <v>22</v>
      </c>
      <c r="B66" s="51"/>
      <c r="C66" s="52"/>
      <c r="D66" s="53">
        <f>AGTO!D56+D15-D46-D51+D13+D14</f>
        <v>499950</v>
      </c>
      <c r="E66" s="14"/>
      <c r="G66" s="92"/>
    </row>
    <row r="67" spans="1:7" ht="15" thickBot="1">
      <c r="A67" s="54" t="s">
        <v>23</v>
      </c>
      <c r="B67" s="55"/>
      <c r="C67" s="56"/>
      <c r="D67" s="57">
        <f>AGTO!D57+SEPT!D6-SEPT!D62</f>
        <v>23188804.630000003</v>
      </c>
      <c r="E67" s="14"/>
      <c r="G67" s="67"/>
    </row>
    <row r="68" spans="1:7">
      <c r="A68" s="1" t="s">
        <v>24</v>
      </c>
      <c r="B68" s="58">
        <v>0</v>
      </c>
      <c r="C68" s="1"/>
      <c r="D68" s="59"/>
      <c r="E68" s="14"/>
      <c r="G68" s="91"/>
    </row>
    <row r="69" spans="1:7">
      <c r="A69" s="1" t="s">
        <v>25</v>
      </c>
      <c r="B69" s="90">
        <v>23188804.629999999</v>
      </c>
      <c r="D69" s="60"/>
      <c r="E69" s="14"/>
    </row>
    <row r="70" spans="1:7" ht="15" thickBot="1">
      <c r="A70" s="1" t="s">
        <v>26</v>
      </c>
      <c r="B70" s="61">
        <f>SUM(B68:B69)</f>
        <v>23188804.629999999</v>
      </c>
      <c r="D70" s="60"/>
    </row>
    <row r="71" spans="1:7" ht="15" thickTop="1">
      <c r="C71" s="62" t="s">
        <v>27</v>
      </c>
      <c r="D71" s="63"/>
    </row>
    <row r="72" spans="1:7">
      <c r="A72" s="1"/>
      <c r="B72" s="1"/>
      <c r="C72" s="64" t="s">
        <v>28</v>
      </c>
      <c r="D72" s="63">
        <v>0</v>
      </c>
    </row>
    <row r="73" spans="1:7">
      <c r="C73" s="64" t="s">
        <v>29</v>
      </c>
      <c r="D73" s="63">
        <v>499950</v>
      </c>
      <c r="G73" s="91"/>
    </row>
    <row r="74" spans="1:7">
      <c r="A74" s="65"/>
      <c r="B74" s="65"/>
      <c r="C74" s="76"/>
      <c r="D74" s="60"/>
    </row>
    <row r="75" spans="1:7">
      <c r="A75" s="331" t="s">
        <v>30</v>
      </c>
      <c r="B75" s="331"/>
    </row>
    <row r="78" spans="1:7">
      <c r="D78" s="66"/>
    </row>
    <row r="79" spans="1:7">
      <c r="D79" s="66"/>
    </row>
    <row r="81" spans="4:4">
      <c r="D81" s="66"/>
    </row>
  </sheetData>
  <mergeCells count="8">
    <mergeCell ref="A62:C62"/>
    <mergeCell ref="A75:B75"/>
    <mergeCell ref="A1:D1"/>
    <mergeCell ref="A2:D2"/>
    <mergeCell ref="A4:D4"/>
    <mergeCell ref="A9:C9"/>
    <mergeCell ref="A10:C10"/>
    <mergeCell ref="A11:C11"/>
  </mergeCells>
  <pageMargins left="0.31496062992125984" right="0.11811023622047245" top="0.35433070866141736" bottom="0.74803149606299213" header="0.31496062992125984" footer="0.31496062992125984"/>
  <pageSetup paperSize="9" scale="8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9</vt:i4>
      </vt:variant>
    </vt:vector>
  </HeadingPairs>
  <TitlesOfParts>
    <vt:vector size="36" baseType="lpstr">
      <vt:lpstr>ENERO</vt:lpstr>
      <vt:lpstr>FEBRERO</vt:lpstr>
      <vt:lpstr>MARZO</vt:lpstr>
      <vt:lpstr>ABR</vt:lpstr>
      <vt:lpstr>MAYO</vt:lpstr>
      <vt:lpstr>JUNIO</vt:lpstr>
      <vt:lpstr>JULIO</vt:lpstr>
      <vt:lpstr>AGTO</vt:lpstr>
      <vt:lpstr>SEPT</vt:lpstr>
      <vt:lpstr>OCT</vt:lpstr>
      <vt:lpstr>NOV</vt:lpstr>
      <vt:lpstr>DIC</vt:lpstr>
      <vt:lpstr>AUXILIOS EDUCAT 2022</vt:lpstr>
      <vt:lpstr>GASTOSNAVIDAD2022</vt:lpstr>
      <vt:lpstr>BONOCUMPLEAÑEROSOCTYNOV</vt:lpstr>
      <vt:lpstr>BONOCUMPLEAÑERODIC</vt:lpstr>
      <vt:lpstr>AUXEDUCATIVOSNOV</vt:lpstr>
      <vt:lpstr>BONOCUMPLEAÑEROAGTOYSEPT</vt:lpstr>
      <vt:lpstr>AUXEDUCATIVOAGTO</vt:lpstr>
      <vt:lpstr>BONOSGANADORESFUTBOLSEPT</vt:lpstr>
      <vt:lpstr>AUXEDUCATIVOSMAYO</vt:lpstr>
      <vt:lpstr>BONOCUMPLEABRMAYO</vt:lpstr>
      <vt:lpstr>BONOSMERCADOJUNTORNEOGOLF</vt:lpstr>
      <vt:lpstr>BONOCUMPLEAÑJUNYJUL</vt:lpstr>
      <vt:lpstr>Bonoscumpleene</vt:lpstr>
      <vt:lpstr>Auxeducene</vt:lpstr>
      <vt:lpstr>Bonoscumplefeb-mar</vt:lpstr>
      <vt:lpstr>ABR!Área_de_impresión</vt:lpstr>
      <vt:lpstr>AGTO!Área_de_impresión</vt:lpstr>
      <vt:lpstr>DIC!Área_de_impresión</vt:lpstr>
      <vt:lpstr>JULIO!Área_de_impresión</vt:lpstr>
      <vt:lpstr>JUNIO!Área_de_impresión</vt:lpstr>
      <vt:lpstr>MAYO!Área_de_impresión</vt:lpstr>
      <vt:lpstr>NOV!Área_de_impresión</vt:lpstr>
      <vt:lpstr>OCT!Área_de_impresión</vt:lpstr>
      <vt:lpstr>SEPT!Área_de_impresión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LENOVO</cp:lastModifiedBy>
  <cp:lastPrinted>2023-02-27T01:35:29Z</cp:lastPrinted>
  <dcterms:created xsi:type="dcterms:W3CDTF">2021-02-15T06:03:57Z</dcterms:created>
  <dcterms:modified xsi:type="dcterms:W3CDTF">2023-02-27T01:35:41Z</dcterms:modified>
</cp:coreProperties>
</file>